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2120" windowHeight="8016" tabRatio="582" activeTab="1"/>
  </bookViews>
  <sheets>
    <sheet name="меню пригот блюд" sheetId="2" r:id="rId1"/>
    <sheet name="меню для группы" sheetId="1" r:id="rId2"/>
  </sheets>
  <definedNames>
    <definedName name="_xlnm.Print_Area" localSheetId="1">'меню для группы'!$M$599:$T$639</definedName>
    <definedName name="_xlnm.Print_Area" localSheetId="0">'меню пригот блюд'!$A$590:$T$630</definedName>
  </definedNames>
  <calcPr calcId="144525"/>
</workbook>
</file>

<file path=xl/calcChain.xml><?xml version="1.0" encoding="utf-8"?>
<calcChain xmlns="http://schemas.openxmlformats.org/spreadsheetml/2006/main">
  <c r="A615" i="1" l="1"/>
  <c r="M615" i="1" s="1"/>
  <c r="S634" i="1"/>
  <c r="S632" i="1"/>
  <c r="S631" i="1"/>
  <c r="O634" i="1"/>
  <c r="O632" i="1"/>
  <c r="O631" i="1"/>
  <c r="J634" i="1"/>
  <c r="J632" i="1"/>
  <c r="J631" i="1"/>
  <c r="F634" i="1"/>
  <c r="F632" i="1"/>
  <c r="F631" i="1"/>
  <c r="B634" i="1"/>
  <c r="B632" i="1"/>
  <c r="B631" i="1"/>
  <c r="S629" i="1"/>
  <c r="S628" i="1"/>
  <c r="S627" i="1"/>
  <c r="S626" i="1"/>
  <c r="S625" i="1"/>
  <c r="S624" i="1"/>
  <c r="S623" i="1"/>
  <c r="S622" i="1"/>
  <c r="O629" i="1"/>
  <c r="O628" i="1"/>
  <c r="O627" i="1"/>
  <c r="O626" i="1"/>
  <c r="O624" i="1"/>
  <c r="O625" i="1"/>
  <c r="O623" i="1"/>
  <c r="O622" i="1"/>
  <c r="J629" i="1"/>
  <c r="J628" i="1"/>
  <c r="J627" i="1"/>
  <c r="J626" i="1"/>
  <c r="J625" i="1"/>
  <c r="J624" i="1"/>
  <c r="J623" i="1"/>
  <c r="J622" i="1"/>
  <c r="F629" i="1"/>
  <c r="F628" i="1"/>
  <c r="F627" i="1"/>
  <c r="F626" i="1"/>
  <c r="F625" i="1"/>
  <c r="F624" i="1"/>
  <c r="F623" i="1"/>
  <c r="F622" i="1"/>
  <c r="B629" i="1"/>
  <c r="B628" i="1"/>
  <c r="B627" i="1"/>
  <c r="B626" i="1"/>
  <c r="B625" i="1"/>
  <c r="B624" i="1"/>
  <c r="B623" i="1"/>
  <c r="B622" i="1"/>
  <c r="J616" i="1"/>
  <c r="J615" i="1"/>
  <c r="J614" i="1"/>
  <c r="J613" i="1"/>
  <c r="F616" i="1"/>
  <c r="F615" i="1"/>
  <c r="F614" i="1"/>
  <c r="F613" i="1"/>
  <c r="B616" i="1"/>
  <c r="B615" i="1"/>
  <c r="B614" i="1"/>
  <c r="B613" i="1"/>
  <c r="M608" i="1"/>
  <c r="A608" i="1"/>
  <c r="A567" i="1"/>
  <c r="A605" i="2"/>
  <c r="M605" i="2" s="1"/>
  <c r="M591" i="2"/>
  <c r="M592" i="2"/>
  <c r="M593" i="2"/>
  <c r="M594" i="2"/>
  <c r="M600" i="2"/>
  <c r="A600" i="2"/>
  <c r="O596" i="1" l="1"/>
  <c r="O589" i="1"/>
  <c r="F596" i="1"/>
  <c r="F589" i="1"/>
  <c r="O587" i="2"/>
  <c r="F587" i="2"/>
  <c r="O580" i="2"/>
  <c r="F580" i="2"/>
  <c r="S593" i="1"/>
  <c r="S592" i="1"/>
  <c r="S591" i="1"/>
  <c r="S590" i="1"/>
  <c r="O593" i="1"/>
  <c r="O592" i="1"/>
  <c r="O591" i="1"/>
  <c r="O590" i="1"/>
  <c r="J593" i="1"/>
  <c r="J592" i="1"/>
  <c r="J591" i="1"/>
  <c r="J590" i="1"/>
  <c r="F593" i="1"/>
  <c r="F592" i="1"/>
  <c r="F591" i="1"/>
  <c r="F590" i="1"/>
  <c r="B593" i="1"/>
  <c r="B592" i="1"/>
  <c r="B591" i="1"/>
  <c r="B590" i="1"/>
  <c r="S588" i="1"/>
  <c r="S587" i="1"/>
  <c r="S586" i="1"/>
  <c r="S584" i="1"/>
  <c r="S583" i="1"/>
  <c r="S582" i="1"/>
  <c r="S581" i="1"/>
  <c r="O588" i="1"/>
  <c r="O587" i="1"/>
  <c r="O586" i="1"/>
  <c r="O584" i="1"/>
  <c r="O583" i="1"/>
  <c r="O582" i="1"/>
  <c r="O581" i="1"/>
  <c r="J588" i="1"/>
  <c r="J587" i="1"/>
  <c r="J586" i="1"/>
  <c r="J584" i="1"/>
  <c r="J583" i="1"/>
  <c r="J582" i="1"/>
  <c r="J581" i="1"/>
  <c r="F588" i="1"/>
  <c r="F587" i="1"/>
  <c r="F586" i="1"/>
  <c r="F584" i="1"/>
  <c r="F583" i="1"/>
  <c r="F582" i="1"/>
  <c r="F581" i="1"/>
  <c r="B588" i="1"/>
  <c r="B587" i="1"/>
  <c r="B586" i="1"/>
  <c r="B584" i="1"/>
  <c r="B583" i="1"/>
  <c r="B582" i="1"/>
  <c r="B581" i="1"/>
  <c r="S575" i="1"/>
  <c r="S574" i="1"/>
  <c r="S573" i="1"/>
  <c r="S572" i="1"/>
  <c r="O575" i="1"/>
  <c r="O574" i="1"/>
  <c r="O573" i="1"/>
  <c r="O572" i="1"/>
  <c r="J575" i="1"/>
  <c r="J574" i="1"/>
  <c r="J573" i="1"/>
  <c r="J572" i="1"/>
  <c r="F575" i="1"/>
  <c r="F574" i="1"/>
  <c r="F573" i="1"/>
  <c r="F572" i="1"/>
  <c r="A574" i="1"/>
  <c r="M574" i="1" s="1"/>
  <c r="B575" i="1"/>
  <c r="B574" i="1"/>
  <c r="B573" i="1"/>
  <c r="B572" i="1"/>
  <c r="M567" i="1"/>
  <c r="B566" i="2"/>
  <c r="M565" i="2"/>
  <c r="A565" i="2"/>
  <c r="M523" i="2"/>
  <c r="A523" i="2"/>
  <c r="M551" i="2"/>
  <c r="M552" i="2"/>
  <c r="M553" i="2"/>
  <c r="M554" i="2"/>
  <c r="M560" i="2"/>
  <c r="A560" i="2"/>
  <c r="S550" i="1" l="1"/>
  <c r="S548" i="1"/>
  <c r="S547" i="1"/>
  <c r="O550" i="1"/>
  <c r="O548" i="1"/>
  <c r="O547" i="1"/>
  <c r="J550" i="1"/>
  <c r="J548" i="1"/>
  <c r="J547" i="1"/>
  <c r="F550" i="1"/>
  <c r="F548" i="1"/>
  <c r="F547" i="1"/>
  <c r="B550" i="1"/>
  <c r="B548" i="1"/>
  <c r="B547" i="1"/>
  <c r="S545" i="1"/>
  <c r="S544" i="1"/>
  <c r="S543" i="1"/>
  <c r="S542" i="1"/>
  <c r="S540" i="1"/>
  <c r="S541" i="1"/>
  <c r="S539" i="1"/>
  <c r="S538" i="1"/>
  <c r="O545" i="1"/>
  <c r="O544" i="1"/>
  <c r="O543" i="1"/>
  <c r="O542" i="1"/>
  <c r="O541" i="1"/>
  <c r="O540" i="1"/>
  <c r="O539" i="1"/>
  <c r="O538" i="1"/>
  <c r="J545" i="1"/>
  <c r="J544" i="1"/>
  <c r="J543" i="1"/>
  <c r="J542" i="1"/>
  <c r="J541" i="1"/>
  <c r="J540" i="1"/>
  <c r="J539" i="1"/>
  <c r="J538" i="1"/>
  <c r="F545" i="1"/>
  <c r="F544" i="1"/>
  <c r="F543" i="1"/>
  <c r="F542" i="1"/>
  <c r="F541" i="1"/>
  <c r="F540" i="1"/>
  <c r="F539" i="1"/>
  <c r="F538" i="1"/>
  <c r="B545" i="1"/>
  <c r="B544" i="1"/>
  <c r="B543" i="1"/>
  <c r="B542" i="1"/>
  <c r="B541" i="1"/>
  <c r="B540" i="1"/>
  <c r="B539" i="1"/>
  <c r="B538" i="1"/>
  <c r="S532" i="1"/>
  <c r="S531" i="1"/>
  <c r="S530" i="1"/>
  <c r="S529" i="1"/>
  <c r="O532" i="1"/>
  <c r="O531" i="1"/>
  <c r="O530" i="1"/>
  <c r="O529" i="1"/>
  <c r="J532" i="1"/>
  <c r="J531" i="1"/>
  <c r="J530" i="1"/>
  <c r="J529" i="1"/>
  <c r="F532" i="1"/>
  <c r="F531" i="1"/>
  <c r="F530" i="1"/>
  <c r="F529" i="1"/>
  <c r="B532" i="1"/>
  <c r="B531" i="1"/>
  <c r="B530" i="1"/>
  <c r="B529" i="1"/>
  <c r="M524" i="1"/>
  <c r="M518" i="2"/>
  <c r="A518" i="2"/>
  <c r="F504" i="2"/>
  <c r="S492" i="2"/>
  <c r="R492" i="2"/>
  <c r="Q492" i="2"/>
  <c r="P492" i="2"/>
  <c r="J492" i="2"/>
  <c r="I492" i="2"/>
  <c r="H492" i="2"/>
  <c r="G492" i="2"/>
  <c r="S508" i="1"/>
  <c r="S507" i="1"/>
  <c r="S506" i="1"/>
  <c r="O508" i="1"/>
  <c r="O507" i="1"/>
  <c r="O506" i="1"/>
  <c r="N508" i="1"/>
  <c r="N507" i="1"/>
  <c r="N506" i="1"/>
  <c r="S504" i="1"/>
  <c r="S503" i="1"/>
  <c r="S502" i="1"/>
  <c r="S500" i="1"/>
  <c r="S499" i="1"/>
  <c r="S498" i="1"/>
  <c r="S497" i="1"/>
  <c r="O504" i="1"/>
  <c r="O503" i="1"/>
  <c r="O502" i="1"/>
  <c r="O500" i="1"/>
  <c r="O499" i="1"/>
  <c r="O498" i="1"/>
  <c r="O497" i="1"/>
  <c r="N504" i="1"/>
  <c r="N503" i="1"/>
  <c r="N502" i="1"/>
  <c r="N500" i="1"/>
  <c r="N499" i="1"/>
  <c r="S492" i="1"/>
  <c r="S490" i="1"/>
  <c r="S489" i="1"/>
  <c r="S488" i="1"/>
  <c r="O492" i="1"/>
  <c r="O490" i="1"/>
  <c r="O489" i="1"/>
  <c r="O488" i="1"/>
  <c r="J508" i="1"/>
  <c r="J507" i="1"/>
  <c r="J506" i="1"/>
  <c r="F508" i="1"/>
  <c r="F507" i="1"/>
  <c r="F506" i="1"/>
  <c r="B508" i="1"/>
  <c r="B507" i="1"/>
  <c r="B506" i="1"/>
  <c r="J502" i="1"/>
  <c r="J504" i="1"/>
  <c r="J503" i="1"/>
  <c r="J500" i="1"/>
  <c r="J499" i="1"/>
  <c r="J498" i="1"/>
  <c r="J497" i="1"/>
  <c r="F504" i="1"/>
  <c r="F503" i="1"/>
  <c r="F502" i="1"/>
  <c r="F500" i="1"/>
  <c r="F499" i="1"/>
  <c r="F498" i="1"/>
  <c r="F497" i="1"/>
  <c r="B504" i="1"/>
  <c r="B503" i="1"/>
  <c r="B502" i="1"/>
  <c r="B500" i="1"/>
  <c r="B499" i="1"/>
  <c r="B498" i="1"/>
  <c r="B497" i="1"/>
  <c r="J492" i="1"/>
  <c r="J490" i="1"/>
  <c r="J489" i="1"/>
  <c r="J488" i="1"/>
  <c r="F492" i="1"/>
  <c r="F490" i="1"/>
  <c r="F489" i="1"/>
  <c r="F488" i="1"/>
  <c r="B492" i="1"/>
  <c r="B490" i="1"/>
  <c r="B489" i="1"/>
  <c r="B488" i="1"/>
  <c r="A474" i="2"/>
  <c r="M478" i="2"/>
  <c r="A478" i="2"/>
  <c r="M483" i="1"/>
  <c r="M480" i="1"/>
  <c r="A480" i="1"/>
  <c r="B389" i="1"/>
  <c r="O464" i="1" l="1"/>
  <c r="F463" i="1"/>
  <c r="F461" i="1"/>
  <c r="F456" i="2"/>
  <c r="J466" i="1"/>
  <c r="F466" i="1"/>
  <c r="S466" i="1"/>
  <c r="O466" i="1"/>
  <c r="S463" i="1"/>
  <c r="O463" i="1"/>
  <c r="S464" i="1"/>
  <c r="J464" i="1"/>
  <c r="F464" i="1"/>
  <c r="B464" i="1"/>
  <c r="B466" i="1"/>
  <c r="B463" i="1"/>
  <c r="S461" i="1"/>
  <c r="S460" i="1"/>
  <c r="S459" i="1"/>
  <c r="S458" i="1"/>
  <c r="S457" i="1"/>
  <c r="S456" i="1"/>
  <c r="S455" i="1"/>
  <c r="S454" i="1"/>
  <c r="O461" i="1"/>
  <c r="O460" i="1"/>
  <c r="O459" i="1"/>
  <c r="O458" i="1"/>
  <c r="O457" i="1"/>
  <c r="O456" i="1"/>
  <c r="O455" i="1"/>
  <c r="O454" i="1"/>
  <c r="J461" i="1"/>
  <c r="J460" i="1"/>
  <c r="J459" i="1"/>
  <c r="J458" i="1"/>
  <c r="J457" i="1"/>
  <c r="J456" i="1"/>
  <c r="J455" i="1"/>
  <c r="J454" i="1"/>
  <c r="F460" i="1"/>
  <c r="F459" i="1"/>
  <c r="F458" i="1"/>
  <c r="F457" i="1"/>
  <c r="F456" i="1"/>
  <c r="F455" i="1"/>
  <c r="F454" i="1"/>
  <c r="B461" i="1"/>
  <c r="B460" i="1"/>
  <c r="B459" i="1"/>
  <c r="B458" i="1"/>
  <c r="B457" i="1"/>
  <c r="B456" i="1"/>
  <c r="B455" i="1"/>
  <c r="B454" i="1"/>
  <c r="S448" i="1"/>
  <c r="S447" i="1"/>
  <c r="S446" i="1"/>
  <c r="S445" i="1"/>
  <c r="O448" i="1"/>
  <c r="O447" i="1"/>
  <c r="O446" i="1"/>
  <c r="O445" i="1"/>
  <c r="J448" i="1"/>
  <c r="J447" i="1"/>
  <c r="J446" i="1"/>
  <c r="J445" i="1"/>
  <c r="F448" i="1"/>
  <c r="F447" i="1"/>
  <c r="F446" i="1"/>
  <c r="F445" i="1"/>
  <c r="B448" i="1"/>
  <c r="B447" i="1"/>
  <c r="B446" i="1"/>
  <c r="B445" i="1"/>
  <c r="B392" i="1"/>
  <c r="F389" i="1"/>
  <c r="F390" i="1"/>
  <c r="F391" i="1"/>
  <c r="F398" i="1"/>
  <c r="F392" i="1"/>
  <c r="J389" i="1"/>
  <c r="J390" i="1"/>
  <c r="J391" i="1"/>
  <c r="J392" i="1"/>
  <c r="B398" i="1"/>
  <c r="B391" i="1"/>
  <c r="B390" i="1"/>
  <c r="M441" i="2"/>
  <c r="M437" i="1"/>
  <c r="A437" i="1"/>
  <c r="M442" i="1"/>
  <c r="M485" i="1" s="1"/>
  <c r="M526" i="1" s="1"/>
  <c r="M569" i="1" s="1"/>
  <c r="M610" i="1" s="1"/>
  <c r="A442" i="1"/>
  <c r="A485" i="1" s="1"/>
  <c r="A526" i="1" s="1"/>
  <c r="A569" i="1" s="1"/>
  <c r="A610" i="1" s="1"/>
  <c r="M430" i="2"/>
  <c r="M429" i="2"/>
  <c r="N428" i="2"/>
  <c r="N427" i="2"/>
  <c r="A381" i="2"/>
  <c r="A432" i="2"/>
  <c r="M436" i="2"/>
  <c r="A436" i="2"/>
  <c r="O413" i="1"/>
  <c r="F413" i="1"/>
  <c r="O406" i="1"/>
  <c r="F406" i="1"/>
  <c r="O305" i="2"/>
  <c r="O307" i="1" s="1"/>
  <c r="O408" i="2"/>
  <c r="F408" i="2"/>
  <c r="O401" i="2"/>
  <c r="O350" i="2"/>
  <c r="F401" i="2"/>
  <c r="S401" i="1"/>
  <c r="O401" i="1"/>
  <c r="J401" i="1"/>
  <c r="F401" i="1"/>
  <c r="B401" i="1"/>
  <c r="S410" i="1"/>
  <c r="S407" i="1"/>
  <c r="O410" i="1"/>
  <c r="O407" i="1"/>
  <c r="J410" i="1"/>
  <c r="J407" i="1"/>
  <c r="F410" i="1"/>
  <c r="F407" i="1"/>
  <c r="B410" i="1"/>
  <c r="B407" i="1"/>
  <c r="S405" i="1"/>
  <c r="S404" i="1"/>
  <c r="S403" i="1"/>
  <c r="S400" i="1"/>
  <c r="S399" i="1"/>
  <c r="S398" i="1"/>
  <c r="O405" i="1"/>
  <c r="O404" i="1"/>
  <c r="O403" i="1"/>
  <c r="O400" i="1"/>
  <c r="O399" i="1"/>
  <c r="O398" i="1"/>
  <c r="J405" i="1"/>
  <c r="J404" i="1"/>
  <c r="J403" i="1"/>
  <c r="J400" i="1"/>
  <c r="J399" i="1"/>
  <c r="J398" i="1"/>
  <c r="F405" i="1"/>
  <c r="F404" i="1"/>
  <c r="F403" i="1"/>
  <c r="F400" i="1"/>
  <c r="F399" i="1"/>
  <c r="B405" i="1"/>
  <c r="B404" i="1"/>
  <c r="B403" i="1"/>
  <c r="B400" i="1"/>
  <c r="B399" i="1"/>
  <c r="S392" i="1"/>
  <c r="S391" i="1"/>
  <c r="S390" i="1"/>
  <c r="S389" i="1"/>
  <c r="O392" i="1"/>
  <c r="O391" i="1"/>
  <c r="O390" i="1"/>
  <c r="O389" i="1"/>
  <c r="A391" i="1"/>
  <c r="M391" i="1" s="1"/>
  <c r="M386" i="2"/>
  <c r="M372" i="2"/>
  <c r="N373" i="2"/>
  <c r="N374" i="2"/>
  <c r="M375" i="2"/>
  <c r="M381" i="2"/>
  <c r="O300" i="1"/>
  <c r="F307" i="1"/>
  <c r="F300" i="1"/>
  <c r="F305" i="2"/>
  <c r="O298" i="2"/>
  <c r="F298" i="2"/>
  <c r="F450" i="1" l="1"/>
  <c r="F468" i="1"/>
  <c r="S357" i="1"/>
  <c r="S355" i="1"/>
  <c r="S354" i="1"/>
  <c r="O357" i="1"/>
  <c r="O355" i="1"/>
  <c r="O354" i="1"/>
  <c r="J357" i="1"/>
  <c r="J355" i="1"/>
  <c r="J354" i="1"/>
  <c r="F357" i="1"/>
  <c r="F355" i="1"/>
  <c r="F354" i="1"/>
  <c r="B357" i="1"/>
  <c r="B355" i="1"/>
  <c r="B354" i="1"/>
  <c r="S352" i="1"/>
  <c r="S351" i="1"/>
  <c r="S350" i="1"/>
  <c r="S349" i="1"/>
  <c r="S348" i="1"/>
  <c r="S347" i="1"/>
  <c r="S346" i="1"/>
  <c r="S345" i="1"/>
  <c r="O352" i="1"/>
  <c r="O351" i="1"/>
  <c r="O350" i="1"/>
  <c r="O349" i="1"/>
  <c r="O348" i="1"/>
  <c r="O347" i="1"/>
  <c r="O346" i="1"/>
  <c r="O345" i="1"/>
  <c r="J352" i="1"/>
  <c r="J351" i="1"/>
  <c r="J350" i="1"/>
  <c r="J349" i="1"/>
  <c r="J348" i="1"/>
  <c r="J347" i="1"/>
  <c r="J346" i="1"/>
  <c r="J345" i="1"/>
  <c r="F352" i="1"/>
  <c r="F351" i="1"/>
  <c r="F350" i="1"/>
  <c r="F349" i="1"/>
  <c r="F348" i="1"/>
  <c r="F347" i="1"/>
  <c r="F346" i="1"/>
  <c r="F345" i="1"/>
  <c r="B352" i="1"/>
  <c r="B351" i="1"/>
  <c r="B350" i="1"/>
  <c r="B348" i="1"/>
  <c r="B349" i="1"/>
  <c r="B347" i="1"/>
  <c r="B346" i="1"/>
  <c r="B345" i="1"/>
  <c r="S339" i="1"/>
  <c r="S338" i="1"/>
  <c r="S337" i="1"/>
  <c r="S336" i="1"/>
  <c r="O339" i="1"/>
  <c r="O338" i="1"/>
  <c r="O337" i="1"/>
  <c r="O336" i="1"/>
  <c r="M338" i="1"/>
  <c r="J338" i="1"/>
  <c r="J337" i="1"/>
  <c r="J336" i="1"/>
  <c r="F338" i="1"/>
  <c r="F337" i="1"/>
  <c r="F336" i="1"/>
  <c r="B337" i="1"/>
  <c r="B336" i="1"/>
  <c r="J339" i="1"/>
  <c r="F339" i="1"/>
  <c r="A338" i="1"/>
  <c r="B339" i="1"/>
  <c r="F338" i="2"/>
  <c r="M333" i="1"/>
  <c r="M386" i="1" s="1"/>
  <c r="A333" i="1"/>
  <c r="A386" i="1" s="1"/>
  <c r="M323" i="2"/>
  <c r="M322" i="2"/>
  <c r="M321" i="2"/>
  <c r="M320" i="2"/>
  <c r="M330" i="2"/>
  <c r="A330" i="2"/>
  <c r="S301" i="1" l="1"/>
  <c r="S304" i="1"/>
  <c r="O304" i="1"/>
  <c r="J304" i="1"/>
  <c r="F304" i="1"/>
  <c r="B304" i="1"/>
  <c r="N304" i="1" s="1"/>
  <c r="J301" i="1"/>
  <c r="F301" i="1"/>
  <c r="B301" i="1"/>
  <c r="S294" i="1"/>
  <c r="S293" i="1"/>
  <c r="S292" i="1"/>
  <c r="S298" i="2"/>
  <c r="S299" i="1"/>
  <c r="S298" i="1"/>
  <c r="O299" i="1"/>
  <c r="O298" i="1"/>
  <c r="J299" i="1"/>
  <c r="F299" i="1"/>
  <c r="B299" i="1"/>
  <c r="J298" i="1"/>
  <c r="F298" i="1"/>
  <c r="B298" i="1"/>
  <c r="S297" i="1"/>
  <c r="O297" i="1"/>
  <c r="J297" i="1"/>
  <c r="F297" i="1"/>
  <c r="B297" i="1"/>
  <c r="S296" i="1"/>
  <c r="O296" i="1"/>
  <c r="J296" i="1"/>
  <c r="F296" i="1"/>
  <c r="B296" i="1"/>
  <c r="S295" i="1"/>
  <c r="O295" i="1"/>
  <c r="J295" i="1"/>
  <c r="F295" i="1"/>
  <c r="B295" i="1"/>
  <c r="N295" i="1" s="1"/>
  <c r="J294" i="1"/>
  <c r="F294" i="1"/>
  <c r="B294" i="1"/>
  <c r="J293" i="1"/>
  <c r="F293" i="1"/>
  <c r="B293" i="1"/>
  <c r="J292" i="1"/>
  <c r="F292" i="1"/>
  <c r="B292" i="1"/>
  <c r="S289" i="1"/>
  <c r="O289" i="1"/>
  <c r="N289" i="1"/>
  <c r="J289" i="1"/>
  <c r="F289" i="1"/>
  <c r="B289" i="1"/>
  <c r="S285" i="1"/>
  <c r="S284" i="1"/>
  <c r="S283" i="1"/>
  <c r="O285" i="1"/>
  <c r="O284" i="1"/>
  <c r="O283" i="1"/>
  <c r="J285" i="1"/>
  <c r="J284" i="1"/>
  <c r="J283" i="1"/>
  <c r="F285" i="1"/>
  <c r="F284" i="1"/>
  <c r="F283" i="1"/>
  <c r="B285" i="1"/>
  <c r="B284" i="1"/>
  <c r="B283" i="1"/>
  <c r="S299" i="2"/>
  <c r="R299" i="2"/>
  <c r="Q299" i="2"/>
  <c r="P299" i="2"/>
  <c r="J299" i="2"/>
  <c r="I299" i="2"/>
  <c r="H299" i="2"/>
  <c r="G299" i="2"/>
  <c r="M272" i="2"/>
  <c r="M271" i="2"/>
  <c r="M270" i="2"/>
  <c r="M269" i="2"/>
  <c r="M275" i="1"/>
  <c r="M328" i="1" s="1"/>
  <c r="M381" i="1" s="1"/>
  <c r="A275" i="1"/>
  <c r="A328" i="1" s="1"/>
  <c r="A381" i="1" s="1"/>
  <c r="A274" i="2"/>
  <c r="A325" i="2" s="1"/>
  <c r="A377" i="2" s="1"/>
  <c r="M278" i="2"/>
  <c r="A278" i="2"/>
  <c r="S300" i="1" l="1"/>
  <c r="N248" i="2"/>
  <c r="S246" i="1"/>
  <c r="S245" i="1"/>
  <c r="S244" i="1"/>
  <c r="O246" i="1"/>
  <c r="O245" i="1"/>
  <c r="O244" i="1"/>
  <c r="J246" i="1"/>
  <c r="J245" i="1"/>
  <c r="J244" i="1"/>
  <c r="F246" i="1"/>
  <c r="F245" i="1"/>
  <c r="F244" i="1"/>
  <c r="B246" i="1"/>
  <c r="B245" i="1"/>
  <c r="B244" i="1"/>
  <c r="S242" i="1"/>
  <c r="S241" i="1"/>
  <c r="S240" i="1"/>
  <c r="S239" i="1"/>
  <c r="S238" i="1"/>
  <c r="S237" i="1"/>
  <c r="S236" i="1"/>
  <c r="S235" i="1"/>
  <c r="O242" i="1"/>
  <c r="O241" i="1"/>
  <c r="O240" i="1"/>
  <c r="O239" i="1"/>
  <c r="O238" i="1"/>
  <c r="O237" i="1"/>
  <c r="O236" i="1"/>
  <c r="O235" i="1"/>
  <c r="J242" i="1"/>
  <c r="J241" i="1"/>
  <c r="J240" i="1"/>
  <c r="J239" i="1"/>
  <c r="J238" i="1"/>
  <c r="J237" i="1"/>
  <c r="J236" i="1"/>
  <c r="J235" i="1"/>
  <c r="F242" i="1"/>
  <c r="F241" i="1"/>
  <c r="F240" i="1"/>
  <c r="F239" i="1"/>
  <c r="F238" i="1"/>
  <c r="F237" i="1"/>
  <c r="F236" i="1"/>
  <c r="B242" i="1"/>
  <c r="B241" i="1"/>
  <c r="B240" i="1"/>
  <c r="B239" i="1"/>
  <c r="B238" i="1"/>
  <c r="B237" i="1"/>
  <c r="B236" i="1"/>
  <c r="F235" i="1"/>
  <c r="B235" i="1"/>
  <c r="S232" i="1"/>
  <c r="O232" i="1"/>
  <c r="J232" i="1"/>
  <c r="F232" i="1"/>
  <c r="B232" i="1"/>
  <c r="S230" i="1"/>
  <c r="S229" i="1"/>
  <c r="S228" i="1"/>
  <c r="S227" i="1"/>
  <c r="S226" i="1"/>
  <c r="J230" i="1"/>
  <c r="J229" i="1"/>
  <c r="J228" i="1"/>
  <c r="J227" i="1"/>
  <c r="J226" i="1"/>
  <c r="O230" i="1"/>
  <c r="O229" i="1"/>
  <c r="O228" i="1"/>
  <c r="O227" i="1"/>
  <c r="O226" i="1"/>
  <c r="F230" i="1"/>
  <c r="F229" i="1"/>
  <c r="F228" i="1"/>
  <c r="F227" i="1"/>
  <c r="F226" i="1"/>
  <c r="B230" i="1"/>
  <c r="B229" i="1"/>
  <c r="B228" i="1"/>
  <c r="B227" i="1"/>
  <c r="B226" i="1"/>
  <c r="M223" i="1"/>
  <c r="M280" i="1" s="1"/>
  <c r="A223" i="1"/>
  <c r="A280" i="1" s="1"/>
  <c r="M222" i="1"/>
  <c r="S861" i="2"/>
  <c r="O861" i="2"/>
  <c r="M861" i="2"/>
  <c r="S860" i="2"/>
  <c r="R860" i="2"/>
  <c r="Q860" i="2"/>
  <c r="P860" i="2"/>
  <c r="O860" i="2"/>
  <c r="J860" i="2"/>
  <c r="I860" i="2"/>
  <c r="H860" i="2"/>
  <c r="G860" i="2"/>
  <c r="F860" i="2"/>
  <c r="T859" i="2"/>
  <c r="T858" i="2"/>
  <c r="N858" i="2"/>
  <c r="T857" i="2"/>
  <c r="N857" i="2"/>
  <c r="T856" i="2"/>
  <c r="N856" i="2"/>
  <c r="T855" i="2"/>
  <c r="N855" i="2"/>
  <c r="M855" i="2"/>
  <c r="S854" i="2"/>
  <c r="R854" i="2"/>
  <c r="Q854" i="2"/>
  <c r="P854" i="2"/>
  <c r="P861" i="2" s="1"/>
  <c r="O854" i="2"/>
  <c r="J854" i="2"/>
  <c r="I854" i="2"/>
  <c r="H854" i="2"/>
  <c r="G854" i="2"/>
  <c r="F854" i="2"/>
  <c r="T853" i="2"/>
  <c r="N853" i="2"/>
  <c r="T852" i="2"/>
  <c r="N852" i="2"/>
  <c r="T851" i="2"/>
  <c r="N851" i="2"/>
  <c r="T850" i="2"/>
  <c r="N850" i="2"/>
  <c r="T849" i="2"/>
  <c r="N849" i="2"/>
  <c r="T848" i="2"/>
  <c r="N848" i="2"/>
  <c r="T847" i="2"/>
  <c r="N847" i="2"/>
  <c r="T846" i="2"/>
  <c r="N846" i="2"/>
  <c r="S845" i="2"/>
  <c r="R845" i="2"/>
  <c r="P845" i="2"/>
  <c r="O845" i="2"/>
  <c r="J845" i="2"/>
  <c r="J861" i="2" s="1"/>
  <c r="I845" i="2"/>
  <c r="G845" i="2"/>
  <c r="G861" i="2" s="1"/>
  <c r="F845" i="2"/>
  <c r="F861" i="2" s="1"/>
  <c r="N843" i="2"/>
  <c r="S842" i="2"/>
  <c r="R842" i="2"/>
  <c r="R861" i="2" s="1"/>
  <c r="Q842" i="2"/>
  <c r="Q861" i="2" s="1"/>
  <c r="P842" i="2"/>
  <c r="O842" i="2"/>
  <c r="J842" i="2"/>
  <c r="I842" i="2"/>
  <c r="I861" i="2" s="1"/>
  <c r="H842" i="2"/>
  <c r="H861" i="2" s="1"/>
  <c r="G842" i="2"/>
  <c r="F842" i="2"/>
  <c r="T841" i="2"/>
  <c r="N841" i="2"/>
  <c r="T840" i="2"/>
  <c r="N840" i="2"/>
  <c r="T839" i="2"/>
  <c r="N839" i="2"/>
  <c r="T838" i="2"/>
  <c r="N838" i="2"/>
  <c r="T837" i="2"/>
  <c r="N837" i="2"/>
  <c r="R836" i="2"/>
  <c r="Q836" i="2"/>
  <c r="P836" i="2"/>
  <c r="S822" i="2"/>
  <c r="M822" i="2"/>
  <c r="F822" i="2"/>
  <c r="S821" i="2"/>
  <c r="R821" i="2"/>
  <c r="Q821" i="2"/>
  <c r="P821" i="2"/>
  <c r="O821" i="2"/>
  <c r="J821" i="2"/>
  <c r="I821" i="2"/>
  <c r="H821" i="2"/>
  <c r="G821" i="2"/>
  <c r="F821" i="2"/>
  <c r="T820" i="2"/>
  <c r="T819" i="2"/>
  <c r="N819" i="2"/>
  <c r="T818" i="2"/>
  <c r="N818" i="2"/>
  <c r="T817" i="2"/>
  <c r="N817" i="2"/>
  <c r="T816" i="2"/>
  <c r="N816" i="2"/>
  <c r="M816" i="2"/>
  <c r="S815" i="2"/>
  <c r="R815" i="2"/>
  <c r="Q815" i="2"/>
  <c r="P815" i="2"/>
  <c r="O815" i="2"/>
  <c r="J815" i="2"/>
  <c r="I815" i="2"/>
  <c r="H815" i="2"/>
  <c r="G815" i="2"/>
  <c r="F815" i="2"/>
  <c r="T814" i="2"/>
  <c r="N814" i="2"/>
  <c r="T813" i="2"/>
  <c r="N813" i="2"/>
  <c r="T812" i="2"/>
  <c r="N812" i="2"/>
  <c r="T811" i="2"/>
  <c r="N811" i="2"/>
  <c r="T810" i="2"/>
  <c r="N810" i="2"/>
  <c r="T809" i="2"/>
  <c r="N809" i="2"/>
  <c r="T808" i="2"/>
  <c r="N808" i="2"/>
  <c r="T807" i="2"/>
  <c r="N807" i="2"/>
  <c r="S806" i="2"/>
  <c r="R806" i="2"/>
  <c r="P806" i="2"/>
  <c r="P822" i="2" s="1"/>
  <c r="O806" i="2"/>
  <c r="J806" i="2"/>
  <c r="I806" i="2"/>
  <c r="G806" i="2"/>
  <c r="F806" i="2"/>
  <c r="N804" i="2"/>
  <c r="S803" i="2"/>
  <c r="R803" i="2"/>
  <c r="R822" i="2" s="1"/>
  <c r="Q803" i="2"/>
  <c r="Q822" i="2" s="1"/>
  <c r="P803" i="2"/>
  <c r="O803" i="2"/>
  <c r="O822" i="2" s="1"/>
  <c r="J803" i="2"/>
  <c r="J822" i="2" s="1"/>
  <c r="I803" i="2"/>
  <c r="I822" i="2" s="1"/>
  <c r="H803" i="2"/>
  <c r="H822" i="2" s="1"/>
  <c r="G803" i="2"/>
  <c r="G822" i="2" s="1"/>
  <c r="F803" i="2"/>
  <c r="T802" i="2"/>
  <c r="N802" i="2"/>
  <c r="T801" i="2"/>
  <c r="N801" i="2"/>
  <c r="T800" i="2"/>
  <c r="N800" i="2"/>
  <c r="T799" i="2"/>
  <c r="N799" i="2"/>
  <c r="T798" i="2"/>
  <c r="N798" i="2"/>
  <c r="R797" i="2"/>
  <c r="Q797" i="2"/>
  <c r="P797" i="2"/>
  <c r="A789" i="2"/>
  <c r="A828" i="2" s="1"/>
  <c r="Q782" i="2"/>
  <c r="M782" i="2"/>
  <c r="J782" i="2"/>
  <c r="I782" i="2"/>
  <c r="S781" i="2"/>
  <c r="R781" i="2"/>
  <c r="Q781" i="2"/>
  <c r="P781" i="2"/>
  <c r="O781" i="2"/>
  <c r="J781" i="2"/>
  <c r="I781" i="2"/>
  <c r="H781" i="2"/>
  <c r="G781" i="2"/>
  <c r="F781" i="2"/>
  <c r="T780" i="2"/>
  <c r="T779" i="2"/>
  <c r="N779" i="2"/>
  <c r="T778" i="2"/>
  <c r="N778" i="2"/>
  <c r="T777" i="2"/>
  <c r="N777" i="2"/>
  <c r="T776" i="2"/>
  <c r="N776" i="2"/>
  <c r="M776" i="2"/>
  <c r="S775" i="2"/>
  <c r="R775" i="2"/>
  <c r="Q775" i="2"/>
  <c r="P775" i="2"/>
  <c r="O775" i="2"/>
  <c r="J775" i="2"/>
  <c r="I775" i="2"/>
  <c r="H775" i="2"/>
  <c r="H782" i="2" s="1"/>
  <c r="G775" i="2"/>
  <c r="F775" i="2"/>
  <c r="T774" i="2"/>
  <c r="N774" i="2"/>
  <c r="T773" i="2"/>
  <c r="N773" i="2"/>
  <c r="T772" i="2"/>
  <c r="N772" i="2"/>
  <c r="T771" i="2"/>
  <c r="N771" i="2"/>
  <c r="T770" i="2"/>
  <c r="N770" i="2"/>
  <c r="T769" i="2"/>
  <c r="N769" i="2"/>
  <c r="T768" i="2"/>
  <c r="N768" i="2"/>
  <c r="T767" i="2"/>
  <c r="N767" i="2"/>
  <c r="S766" i="2"/>
  <c r="R766" i="2"/>
  <c r="P766" i="2"/>
  <c r="P782" i="2" s="1"/>
  <c r="O766" i="2"/>
  <c r="J766" i="2"/>
  <c r="I766" i="2"/>
  <c r="G766" i="2"/>
  <c r="F766" i="2"/>
  <c r="N764" i="2"/>
  <c r="S763" i="2"/>
  <c r="S782" i="2" s="1"/>
  <c r="R763" i="2"/>
  <c r="R782" i="2" s="1"/>
  <c r="Q763" i="2"/>
  <c r="P763" i="2"/>
  <c r="O763" i="2"/>
  <c r="O782" i="2" s="1"/>
  <c r="J763" i="2"/>
  <c r="I763" i="2"/>
  <c r="H763" i="2"/>
  <c r="G763" i="2"/>
  <c r="G782" i="2" s="1"/>
  <c r="F763" i="2"/>
  <c r="F782" i="2" s="1"/>
  <c r="T762" i="2"/>
  <c r="N762" i="2"/>
  <c r="T761" i="2"/>
  <c r="N761" i="2"/>
  <c r="T760" i="2"/>
  <c r="N760" i="2"/>
  <c r="T759" i="2"/>
  <c r="N759" i="2"/>
  <c r="T758" i="2"/>
  <c r="N758" i="2"/>
  <c r="R757" i="2"/>
  <c r="Q757" i="2"/>
  <c r="P757" i="2"/>
  <c r="A753" i="2"/>
  <c r="M753" i="2" s="1"/>
  <c r="M752" i="2"/>
  <c r="A752" i="2"/>
  <c r="A792" i="2" s="1"/>
  <c r="A749" i="2"/>
  <c r="M749" i="2" s="1"/>
  <c r="R743" i="2"/>
  <c r="Q743" i="2"/>
  <c r="M743" i="2"/>
  <c r="S742" i="2"/>
  <c r="R742" i="2"/>
  <c r="Q742" i="2"/>
  <c r="P742" i="2"/>
  <c r="O742" i="2"/>
  <c r="J742" i="2"/>
  <c r="I742" i="2"/>
  <c r="H742" i="2"/>
  <c r="G742" i="2"/>
  <c r="F742" i="2"/>
  <c r="T741" i="2"/>
  <c r="T740" i="2"/>
  <c r="N740" i="2"/>
  <c r="T739" i="2"/>
  <c r="N739" i="2"/>
  <c r="T738" i="2"/>
  <c r="N738" i="2"/>
  <c r="T737" i="2"/>
  <c r="N737" i="2"/>
  <c r="M737" i="2"/>
  <c r="S736" i="2"/>
  <c r="R736" i="2"/>
  <c r="Q736" i="2"/>
  <c r="P736" i="2"/>
  <c r="O736" i="2"/>
  <c r="J736" i="2"/>
  <c r="I736" i="2"/>
  <c r="H736" i="2"/>
  <c r="G736" i="2"/>
  <c r="F736" i="2"/>
  <c r="T735" i="2"/>
  <c r="N735" i="2"/>
  <c r="T734" i="2"/>
  <c r="N734" i="2"/>
  <c r="T733" i="2"/>
  <c r="N733" i="2"/>
  <c r="T732" i="2"/>
  <c r="N732" i="2"/>
  <c r="T731" i="2"/>
  <c r="N731" i="2"/>
  <c r="T730" i="2"/>
  <c r="N730" i="2"/>
  <c r="T729" i="2"/>
  <c r="N729" i="2"/>
  <c r="T728" i="2"/>
  <c r="N728" i="2"/>
  <c r="S727" i="2"/>
  <c r="S743" i="2" s="1"/>
  <c r="R727" i="2"/>
  <c r="P727" i="2"/>
  <c r="O727" i="2"/>
  <c r="J727" i="2"/>
  <c r="J743" i="2" s="1"/>
  <c r="I727" i="2"/>
  <c r="I743" i="2" s="1"/>
  <c r="G727" i="2"/>
  <c r="F727" i="2"/>
  <c r="N725" i="2"/>
  <c r="S724" i="2"/>
  <c r="R724" i="2"/>
  <c r="Q724" i="2"/>
  <c r="P724" i="2"/>
  <c r="P743" i="2" s="1"/>
  <c r="O724" i="2"/>
  <c r="O743" i="2" s="1"/>
  <c r="J724" i="2"/>
  <c r="I724" i="2"/>
  <c r="H724" i="2"/>
  <c r="H743" i="2" s="1"/>
  <c r="G724" i="2"/>
  <c r="G743" i="2" s="1"/>
  <c r="F724" i="2"/>
  <c r="F743" i="2" s="1"/>
  <c r="T723" i="2"/>
  <c r="N723" i="2"/>
  <c r="T722" i="2"/>
  <c r="N722" i="2"/>
  <c r="T721" i="2"/>
  <c r="N721" i="2"/>
  <c r="T720" i="2"/>
  <c r="N720" i="2"/>
  <c r="T719" i="2"/>
  <c r="N719" i="2"/>
  <c r="R718" i="2"/>
  <c r="Q718" i="2"/>
  <c r="P718" i="2"/>
  <c r="A714" i="2"/>
  <c r="M714" i="2" s="1"/>
  <c r="M713" i="2"/>
  <c r="A713" i="2"/>
  <c r="M711" i="2"/>
  <c r="A711" i="2"/>
  <c r="A750" i="2" s="1"/>
  <c r="A710" i="2"/>
  <c r="M710" i="2" s="1"/>
  <c r="A709" i="2"/>
  <c r="A748" i="2" s="1"/>
  <c r="N708" i="2"/>
  <c r="A708" i="2"/>
  <c r="A747" i="2" s="1"/>
  <c r="Q705" i="2"/>
  <c r="M705" i="2"/>
  <c r="I705" i="2"/>
  <c r="H705" i="2"/>
  <c r="G705" i="2"/>
  <c r="S704" i="2"/>
  <c r="R704" i="2"/>
  <c r="Q704" i="2"/>
  <c r="P704" i="2"/>
  <c r="O704" i="2"/>
  <c r="J704" i="2"/>
  <c r="I704" i="2"/>
  <c r="H704" i="2"/>
  <c r="G704" i="2"/>
  <c r="F704" i="2"/>
  <c r="T703" i="2"/>
  <c r="T702" i="2"/>
  <c r="N702" i="2"/>
  <c r="T701" i="2"/>
  <c r="N701" i="2"/>
  <c r="T700" i="2"/>
  <c r="N700" i="2"/>
  <c r="M700" i="2"/>
  <c r="S699" i="2"/>
  <c r="R699" i="2"/>
  <c r="Q699" i="2"/>
  <c r="P699" i="2"/>
  <c r="O699" i="2"/>
  <c r="J699" i="2"/>
  <c r="I699" i="2"/>
  <c r="H699" i="2"/>
  <c r="G699" i="2"/>
  <c r="F699" i="2"/>
  <c r="F705" i="2" s="1"/>
  <c r="T698" i="2"/>
  <c r="T697" i="2"/>
  <c r="N697" i="2"/>
  <c r="T696" i="2"/>
  <c r="N696" i="2"/>
  <c r="T695" i="2"/>
  <c r="N695" i="2"/>
  <c r="T694" i="2"/>
  <c r="N694" i="2"/>
  <c r="T693" i="2"/>
  <c r="N693" i="2"/>
  <c r="T692" i="2"/>
  <c r="N692" i="2"/>
  <c r="T691" i="2"/>
  <c r="N691" i="2"/>
  <c r="S690" i="2"/>
  <c r="R690" i="2"/>
  <c r="P690" i="2"/>
  <c r="O690" i="2"/>
  <c r="J690" i="2"/>
  <c r="I690" i="2"/>
  <c r="G690" i="2"/>
  <c r="F690" i="2"/>
  <c r="T688" i="2"/>
  <c r="N688" i="2"/>
  <c r="S687" i="2"/>
  <c r="S705" i="2" s="1"/>
  <c r="R687" i="2"/>
  <c r="R705" i="2" s="1"/>
  <c r="Q687" i="2"/>
  <c r="P687" i="2"/>
  <c r="P705" i="2" s="1"/>
  <c r="O687" i="2"/>
  <c r="O705" i="2" s="1"/>
  <c r="J687" i="2"/>
  <c r="J705" i="2" s="1"/>
  <c r="I687" i="2"/>
  <c r="H687" i="2"/>
  <c r="G687" i="2"/>
  <c r="F687" i="2"/>
  <c r="T686" i="2"/>
  <c r="N686" i="2"/>
  <c r="T685" i="2"/>
  <c r="N685" i="2"/>
  <c r="T684" i="2"/>
  <c r="N684" i="2"/>
  <c r="T683" i="2"/>
  <c r="N683" i="2"/>
  <c r="T682" i="2"/>
  <c r="N682" i="2"/>
  <c r="R681" i="2"/>
  <c r="Q681" i="2"/>
  <c r="P681" i="2"/>
  <c r="R666" i="2"/>
  <c r="M666" i="2"/>
  <c r="J666" i="2"/>
  <c r="S665" i="2"/>
  <c r="R665" i="2"/>
  <c r="Q665" i="2"/>
  <c r="Q666" i="2" s="1"/>
  <c r="P665" i="2"/>
  <c r="O665" i="2"/>
  <c r="J665" i="2"/>
  <c r="I665" i="2"/>
  <c r="H665" i="2"/>
  <c r="G665" i="2"/>
  <c r="F665" i="2"/>
  <c r="T664" i="2"/>
  <c r="T663" i="2"/>
  <c r="N663" i="2"/>
  <c r="T662" i="2"/>
  <c r="N662" i="2"/>
  <c r="T661" i="2"/>
  <c r="N661" i="2"/>
  <c r="T660" i="2"/>
  <c r="N660" i="2"/>
  <c r="M660" i="2"/>
  <c r="S659" i="2"/>
  <c r="R659" i="2"/>
  <c r="Q659" i="2"/>
  <c r="P659" i="2"/>
  <c r="O659" i="2"/>
  <c r="O666" i="2" s="1"/>
  <c r="J659" i="2"/>
  <c r="I659" i="2"/>
  <c r="I666" i="2" s="1"/>
  <c r="H659" i="2"/>
  <c r="G659" i="2"/>
  <c r="F659" i="2"/>
  <c r="T658" i="2"/>
  <c r="N658" i="2"/>
  <c r="T657" i="2"/>
  <c r="N657" i="2"/>
  <c r="T656" i="2"/>
  <c r="N656" i="2"/>
  <c r="T655" i="2"/>
  <c r="N655" i="2"/>
  <c r="T654" i="2"/>
  <c r="N654" i="2"/>
  <c r="T653" i="2"/>
  <c r="N653" i="2"/>
  <c r="T652" i="2"/>
  <c r="N652" i="2"/>
  <c r="T651" i="2"/>
  <c r="N651" i="2"/>
  <c r="S650" i="2"/>
  <c r="R650" i="2"/>
  <c r="P650" i="2"/>
  <c r="O650" i="2"/>
  <c r="J650" i="2"/>
  <c r="I650" i="2"/>
  <c r="G650" i="2"/>
  <c r="F650" i="2"/>
  <c r="F666" i="2" s="1"/>
  <c r="N648" i="2"/>
  <c r="S647" i="2"/>
  <c r="S666" i="2" s="1"/>
  <c r="R647" i="2"/>
  <c r="Q647" i="2"/>
  <c r="P647" i="2"/>
  <c r="P666" i="2" s="1"/>
  <c r="O647" i="2"/>
  <c r="J647" i="2"/>
  <c r="I647" i="2"/>
  <c r="H647" i="2"/>
  <c r="H666" i="2" s="1"/>
  <c r="G647" i="2"/>
  <c r="G666" i="2" s="1"/>
  <c r="F647" i="2"/>
  <c r="T646" i="2"/>
  <c r="N646" i="2"/>
  <c r="T645" i="2"/>
  <c r="N645" i="2"/>
  <c r="T644" i="2"/>
  <c r="N644" i="2"/>
  <c r="T643" i="2"/>
  <c r="N643" i="2"/>
  <c r="T642" i="2"/>
  <c r="N642" i="2"/>
  <c r="R641" i="2"/>
  <c r="Q641" i="2"/>
  <c r="P641" i="2"/>
  <c r="M627" i="2"/>
  <c r="S626" i="2"/>
  <c r="R626" i="2"/>
  <c r="Q626" i="2"/>
  <c r="P626" i="2"/>
  <c r="O626" i="2"/>
  <c r="J626" i="2"/>
  <c r="I626" i="2"/>
  <c r="H626" i="2"/>
  <c r="G626" i="2"/>
  <c r="F626" i="2"/>
  <c r="F627" i="2" s="1"/>
  <c r="T625" i="2"/>
  <c r="T624" i="2"/>
  <c r="N624" i="2"/>
  <c r="T623" i="2"/>
  <c r="N623" i="2"/>
  <c r="T622" i="2"/>
  <c r="N622" i="2"/>
  <c r="T621" i="2"/>
  <c r="N621" i="2"/>
  <c r="M621" i="2"/>
  <c r="S620" i="2"/>
  <c r="R620" i="2"/>
  <c r="Q620" i="2"/>
  <c r="P620" i="2"/>
  <c r="O620" i="2"/>
  <c r="J620" i="2"/>
  <c r="I620" i="2"/>
  <c r="H620" i="2"/>
  <c r="G620" i="2"/>
  <c r="F620" i="2"/>
  <c r="T619" i="2"/>
  <c r="N619" i="2"/>
  <c r="T618" i="2"/>
  <c r="N618" i="2"/>
  <c r="T617" i="2"/>
  <c r="N617" i="2"/>
  <c r="T616" i="2"/>
  <c r="N616" i="2"/>
  <c r="T615" i="2"/>
  <c r="N615" i="2"/>
  <c r="T614" i="2"/>
  <c r="N614" i="2"/>
  <c r="T613" i="2"/>
  <c r="N613" i="2"/>
  <c r="T612" i="2"/>
  <c r="N612" i="2"/>
  <c r="S611" i="2"/>
  <c r="R611" i="2"/>
  <c r="P611" i="2"/>
  <c r="O611" i="2"/>
  <c r="J611" i="2"/>
  <c r="I611" i="2"/>
  <c r="G611" i="2"/>
  <c r="F611" i="2"/>
  <c r="T609" i="2"/>
  <c r="N609" i="2"/>
  <c r="S608" i="2"/>
  <c r="R608" i="2"/>
  <c r="Q608" i="2"/>
  <c r="P608" i="2"/>
  <c r="O608" i="2"/>
  <c r="J608" i="2"/>
  <c r="I608" i="2"/>
  <c r="H608" i="2"/>
  <c r="G608" i="2"/>
  <c r="F608" i="2"/>
  <c r="T607" i="2"/>
  <c r="N607" i="2"/>
  <c r="T606" i="2"/>
  <c r="N606" i="2"/>
  <c r="T605" i="2"/>
  <c r="N605" i="2"/>
  <c r="T604" i="2"/>
  <c r="N604" i="2"/>
  <c r="T603" i="2"/>
  <c r="N603" i="2"/>
  <c r="R602" i="2"/>
  <c r="Q602" i="2"/>
  <c r="P602" i="2"/>
  <c r="M587" i="2"/>
  <c r="S586" i="2"/>
  <c r="R586" i="2"/>
  <c r="Q586" i="2"/>
  <c r="P586" i="2"/>
  <c r="O586" i="2"/>
  <c r="J586" i="2"/>
  <c r="I586" i="2"/>
  <c r="H586" i="2"/>
  <c r="G586" i="2"/>
  <c r="F586" i="2"/>
  <c r="T585" i="2"/>
  <c r="T584" i="2"/>
  <c r="N584" i="2"/>
  <c r="T583" i="2"/>
  <c r="N583" i="2"/>
  <c r="T582" i="2"/>
  <c r="N582" i="2"/>
  <c r="T581" i="2"/>
  <c r="N581" i="2"/>
  <c r="M581" i="2"/>
  <c r="S580" i="2"/>
  <c r="R580" i="2"/>
  <c r="Q580" i="2"/>
  <c r="P580" i="2"/>
  <c r="J580" i="2"/>
  <c r="I580" i="2"/>
  <c r="H580" i="2"/>
  <c r="G580" i="2"/>
  <c r="T579" i="2"/>
  <c r="N579" i="2"/>
  <c r="T578" i="2"/>
  <c r="N578" i="2"/>
  <c r="T577" i="2"/>
  <c r="N577" i="2"/>
  <c r="T576" i="2"/>
  <c r="N576" i="2"/>
  <c r="T575" i="2"/>
  <c r="N575" i="2"/>
  <c r="T574" i="2"/>
  <c r="N574" i="2"/>
  <c r="T573" i="2"/>
  <c r="N573" i="2"/>
  <c r="T572" i="2"/>
  <c r="N572" i="2"/>
  <c r="S571" i="2"/>
  <c r="R571" i="2"/>
  <c r="P571" i="2"/>
  <c r="O571" i="2"/>
  <c r="J571" i="2"/>
  <c r="I571" i="2"/>
  <c r="G571" i="2"/>
  <c r="F571" i="2"/>
  <c r="N569" i="2"/>
  <c r="S568" i="2"/>
  <c r="R568" i="2"/>
  <c r="Q568" i="2"/>
  <c r="P568" i="2"/>
  <c r="O568" i="2"/>
  <c r="J568" i="2"/>
  <c r="I568" i="2"/>
  <c r="H568" i="2"/>
  <c r="G568" i="2"/>
  <c r="F568" i="2"/>
  <c r="T567" i="2"/>
  <c r="N567" i="2"/>
  <c r="T566" i="2"/>
  <c r="N566" i="2"/>
  <c r="T565" i="2"/>
  <c r="N565" i="2"/>
  <c r="T564" i="2"/>
  <c r="N564" i="2"/>
  <c r="T563" i="2"/>
  <c r="N563" i="2"/>
  <c r="R562" i="2"/>
  <c r="Q562" i="2"/>
  <c r="P562" i="2"/>
  <c r="A556" i="2"/>
  <c r="A596" i="2" s="1"/>
  <c r="A636" i="2" s="1"/>
  <c r="M636" i="2" s="1"/>
  <c r="M545" i="2"/>
  <c r="S544" i="2"/>
  <c r="R544" i="2"/>
  <c r="Q544" i="2"/>
  <c r="P544" i="2"/>
  <c r="O544" i="2"/>
  <c r="J544" i="2"/>
  <c r="I544" i="2"/>
  <c r="H544" i="2"/>
  <c r="G544" i="2"/>
  <c r="F544" i="2"/>
  <c r="T543" i="2"/>
  <c r="T542" i="2"/>
  <c r="N542" i="2"/>
  <c r="T541" i="2"/>
  <c r="N541" i="2"/>
  <c r="T540" i="2"/>
  <c r="N540" i="2"/>
  <c r="T539" i="2"/>
  <c r="N539" i="2"/>
  <c r="M539" i="2"/>
  <c r="S538" i="2"/>
  <c r="S545" i="2" s="1"/>
  <c r="Q538" i="2"/>
  <c r="O538" i="2"/>
  <c r="I538" i="2"/>
  <c r="H538" i="2"/>
  <c r="F538" i="2"/>
  <c r="T537" i="2"/>
  <c r="N537" i="2"/>
  <c r="T536" i="2"/>
  <c r="N536" i="2"/>
  <c r="T535" i="2"/>
  <c r="N535" i="2"/>
  <c r="T534" i="2"/>
  <c r="N534" i="2"/>
  <c r="T533" i="2"/>
  <c r="N533" i="2"/>
  <c r="T532" i="2"/>
  <c r="R538" i="2"/>
  <c r="P538" i="2"/>
  <c r="N532" i="2"/>
  <c r="J538" i="2"/>
  <c r="G538" i="2"/>
  <c r="T531" i="2"/>
  <c r="N531" i="2"/>
  <c r="T530" i="2"/>
  <c r="N530" i="2"/>
  <c r="S529" i="2"/>
  <c r="R529" i="2"/>
  <c r="P529" i="2"/>
  <c r="O529" i="2"/>
  <c r="J529" i="2"/>
  <c r="I529" i="2"/>
  <c r="G529" i="2"/>
  <c r="F529" i="2"/>
  <c r="T527" i="2"/>
  <c r="N527" i="2"/>
  <c r="S526" i="2"/>
  <c r="R526" i="2"/>
  <c r="Q526" i="2"/>
  <c r="P526" i="2"/>
  <c r="O526" i="2"/>
  <c r="J526" i="2"/>
  <c r="I526" i="2"/>
  <c r="H526" i="2"/>
  <c r="G526" i="2"/>
  <c r="F526" i="2"/>
  <c r="T525" i="2"/>
  <c r="N525" i="2"/>
  <c r="T524" i="2"/>
  <c r="N524" i="2"/>
  <c r="T523" i="2"/>
  <c r="N523" i="2"/>
  <c r="T522" i="2"/>
  <c r="N522" i="2"/>
  <c r="T521" i="2"/>
  <c r="N521" i="2"/>
  <c r="R520" i="2"/>
  <c r="Q520" i="2"/>
  <c r="P520" i="2"/>
  <c r="A514" i="2"/>
  <c r="M512" i="2"/>
  <c r="M511" i="2"/>
  <c r="M510" i="2"/>
  <c r="M509" i="2"/>
  <c r="M504" i="2"/>
  <c r="S503" i="2"/>
  <c r="R503" i="2"/>
  <c r="Q503" i="2"/>
  <c r="P503" i="2"/>
  <c r="O503" i="2"/>
  <c r="J503" i="2"/>
  <c r="I503" i="2"/>
  <c r="H503" i="2"/>
  <c r="G503" i="2"/>
  <c r="F503" i="2"/>
  <c r="T502" i="2"/>
  <c r="T501" i="2"/>
  <c r="N501" i="2"/>
  <c r="T500" i="2"/>
  <c r="N500" i="2"/>
  <c r="T499" i="2"/>
  <c r="N499" i="2"/>
  <c r="M499" i="2"/>
  <c r="S498" i="2"/>
  <c r="Q498" i="2"/>
  <c r="O498" i="2"/>
  <c r="I498" i="2"/>
  <c r="H498" i="2"/>
  <c r="F498" i="2"/>
  <c r="T497" i="2"/>
  <c r="N497" i="2"/>
  <c r="T496" i="2"/>
  <c r="N496" i="2"/>
  <c r="T495" i="2"/>
  <c r="N495" i="2"/>
  <c r="T494" i="2"/>
  <c r="N494" i="2"/>
  <c r="T493" i="2"/>
  <c r="N493" i="2"/>
  <c r="T492" i="2"/>
  <c r="R498" i="2"/>
  <c r="P498" i="2"/>
  <c r="N492" i="2"/>
  <c r="J498" i="2"/>
  <c r="G498" i="2"/>
  <c r="T491" i="2"/>
  <c r="N491" i="2"/>
  <c r="N498" i="1" s="1"/>
  <c r="T490" i="2"/>
  <c r="N490" i="2"/>
  <c r="N497" i="1" s="1"/>
  <c r="S489" i="2"/>
  <c r="R489" i="2"/>
  <c r="P489" i="2"/>
  <c r="O489" i="2"/>
  <c r="J489" i="2"/>
  <c r="I489" i="2"/>
  <c r="G489" i="2"/>
  <c r="F489" i="2"/>
  <c r="T487" i="2"/>
  <c r="N487" i="2"/>
  <c r="S486" i="2"/>
  <c r="R486" i="2"/>
  <c r="Q486" i="2"/>
  <c r="P486" i="2"/>
  <c r="O486" i="2"/>
  <c r="J486" i="2"/>
  <c r="I486" i="2"/>
  <c r="H486" i="2"/>
  <c r="G486" i="2"/>
  <c r="F486" i="2"/>
  <c r="T485" i="2"/>
  <c r="N485" i="2"/>
  <c r="T484" i="2"/>
  <c r="N484" i="2"/>
  <c r="T483" i="2"/>
  <c r="N483" i="2"/>
  <c r="T482" i="2"/>
  <c r="N482" i="2"/>
  <c r="T481" i="2"/>
  <c r="N481" i="2"/>
  <c r="R480" i="2"/>
  <c r="Q480" i="2"/>
  <c r="P480" i="2"/>
  <c r="M463" i="2"/>
  <c r="S462" i="2"/>
  <c r="R462" i="2"/>
  <c r="Q462" i="2"/>
  <c r="P462" i="2"/>
  <c r="O462" i="2"/>
  <c r="J462" i="2"/>
  <c r="I462" i="2"/>
  <c r="H462" i="2"/>
  <c r="G462" i="2"/>
  <c r="F462" i="2"/>
  <c r="T461" i="2"/>
  <c r="T460" i="2"/>
  <c r="N460" i="2"/>
  <c r="T459" i="2"/>
  <c r="N459" i="2"/>
  <c r="T458" i="2"/>
  <c r="N458" i="2"/>
  <c r="T457" i="2"/>
  <c r="N457" i="2"/>
  <c r="M457" i="2"/>
  <c r="S456" i="2"/>
  <c r="O456" i="2"/>
  <c r="J456" i="2"/>
  <c r="T455" i="2"/>
  <c r="N455" i="2"/>
  <c r="T454" i="2"/>
  <c r="N454" i="2"/>
  <c r="T453" i="2"/>
  <c r="N453" i="2"/>
  <c r="T452" i="2"/>
  <c r="N452" i="2"/>
  <c r="T451" i="2"/>
  <c r="N451" i="2"/>
  <c r="T450" i="2"/>
  <c r="R456" i="2"/>
  <c r="Q456" i="2"/>
  <c r="P456" i="2"/>
  <c r="N450" i="2"/>
  <c r="I456" i="2"/>
  <c r="H456" i="2"/>
  <c r="G456" i="2"/>
  <c r="T449" i="2"/>
  <c r="N449" i="2"/>
  <c r="T448" i="2"/>
  <c r="N448" i="2"/>
  <c r="S447" i="2"/>
  <c r="R447" i="2"/>
  <c r="P447" i="2"/>
  <c r="O447" i="2"/>
  <c r="J447" i="2"/>
  <c r="I447" i="2"/>
  <c r="G447" i="2"/>
  <c r="F447" i="2"/>
  <c r="T445" i="2"/>
  <c r="N445" i="2"/>
  <c r="S444" i="2"/>
  <c r="R444" i="2"/>
  <c r="Q444" i="2"/>
  <c r="P444" i="2"/>
  <c r="O444" i="2"/>
  <c r="J444" i="2"/>
  <c r="I444" i="2"/>
  <c r="H444" i="2"/>
  <c r="G444" i="2"/>
  <c r="F444" i="2"/>
  <c r="T443" i="2"/>
  <c r="N443" i="2"/>
  <c r="T442" i="2"/>
  <c r="N442" i="2"/>
  <c r="T441" i="2"/>
  <c r="N441" i="2"/>
  <c r="T440" i="2"/>
  <c r="N440" i="2"/>
  <c r="T439" i="2"/>
  <c r="N439" i="2"/>
  <c r="R438" i="2"/>
  <c r="Q438" i="2"/>
  <c r="P438" i="2"/>
  <c r="M408" i="2"/>
  <c r="S407" i="2"/>
  <c r="R407" i="2"/>
  <c r="Q407" i="2"/>
  <c r="P407" i="2"/>
  <c r="O407" i="2"/>
  <c r="J407" i="2"/>
  <c r="I407" i="2"/>
  <c r="H407" i="2"/>
  <c r="G407" i="2"/>
  <c r="F407" i="2"/>
  <c r="T406" i="2"/>
  <c r="T405" i="2"/>
  <c r="N405" i="2"/>
  <c r="T404" i="2"/>
  <c r="N404" i="2"/>
  <c r="T403" i="2"/>
  <c r="N403" i="2"/>
  <c r="T402" i="2"/>
  <c r="N402" i="2"/>
  <c r="M402" i="2"/>
  <c r="S401" i="2"/>
  <c r="R401" i="2"/>
  <c r="Q401" i="2"/>
  <c r="P401" i="2"/>
  <c r="J401" i="2"/>
  <c r="I401" i="2"/>
  <c r="H401" i="2"/>
  <c r="G401" i="2"/>
  <c r="T400" i="2"/>
  <c r="N400" i="2"/>
  <c r="T399" i="2"/>
  <c r="N399" i="2"/>
  <c r="T398" i="2"/>
  <c r="N398" i="2"/>
  <c r="T397" i="2"/>
  <c r="N397" i="2"/>
  <c r="T396" i="2"/>
  <c r="N396" i="2"/>
  <c r="T395" i="2"/>
  <c r="N395" i="2"/>
  <c r="T394" i="2"/>
  <c r="N394" i="2"/>
  <c r="T393" i="2"/>
  <c r="N393" i="2"/>
  <c r="S392" i="2"/>
  <c r="R392" i="2"/>
  <c r="P392" i="2"/>
  <c r="O392" i="2"/>
  <c r="J392" i="2"/>
  <c r="I392" i="2"/>
  <c r="G392" i="2"/>
  <c r="F392" i="2"/>
  <c r="N390" i="2"/>
  <c r="S389" i="2"/>
  <c r="R389" i="2"/>
  <c r="Q389" i="2"/>
  <c r="P389" i="2"/>
  <c r="O389" i="2"/>
  <c r="J389" i="2"/>
  <c r="I389" i="2"/>
  <c r="H389" i="2"/>
  <c r="G389" i="2"/>
  <c r="F389" i="2"/>
  <c r="T388" i="2"/>
  <c r="N388" i="2"/>
  <c r="T387" i="2"/>
  <c r="N387" i="2"/>
  <c r="T386" i="2"/>
  <c r="N386" i="2"/>
  <c r="T385" i="2"/>
  <c r="N385" i="2"/>
  <c r="T384" i="2"/>
  <c r="N384" i="2"/>
  <c r="R383" i="2"/>
  <c r="Q383" i="2"/>
  <c r="P383" i="2"/>
  <c r="M357" i="2"/>
  <c r="S356" i="2"/>
  <c r="R356" i="2"/>
  <c r="Q356" i="2"/>
  <c r="P356" i="2"/>
  <c r="O356" i="2"/>
  <c r="J356" i="2"/>
  <c r="I356" i="2"/>
  <c r="H356" i="2"/>
  <c r="G356" i="2"/>
  <c r="F356" i="2"/>
  <c r="T355" i="2"/>
  <c r="T354" i="2"/>
  <c r="N354" i="2"/>
  <c r="T353" i="2"/>
  <c r="N353" i="2"/>
  <c r="T352" i="2"/>
  <c r="N352" i="2"/>
  <c r="T351" i="2"/>
  <c r="N351" i="2"/>
  <c r="M351" i="2"/>
  <c r="S350" i="2"/>
  <c r="R350" i="2"/>
  <c r="Q350" i="2"/>
  <c r="P350" i="2"/>
  <c r="J350" i="2"/>
  <c r="I350" i="2"/>
  <c r="H350" i="2"/>
  <c r="G350" i="2"/>
  <c r="F350" i="2"/>
  <c r="T349" i="2"/>
  <c r="N349" i="2"/>
  <c r="T348" i="2"/>
  <c r="N348" i="2"/>
  <c r="T347" i="2"/>
  <c r="N347" i="2"/>
  <c r="T346" i="2"/>
  <c r="N346" i="2"/>
  <c r="T345" i="2"/>
  <c r="N345" i="2"/>
  <c r="T344" i="2"/>
  <c r="N344" i="2"/>
  <c r="T343" i="2"/>
  <c r="N343" i="2"/>
  <c r="T342" i="2"/>
  <c r="N342" i="2"/>
  <c r="S341" i="2"/>
  <c r="R341" i="2"/>
  <c r="P341" i="2"/>
  <c r="O341" i="2"/>
  <c r="J341" i="2"/>
  <c r="I341" i="2"/>
  <c r="G341" i="2"/>
  <c r="F341" i="2"/>
  <c r="T339" i="2"/>
  <c r="N339" i="2"/>
  <c r="S338" i="2"/>
  <c r="R338" i="2"/>
  <c r="Q338" i="2"/>
  <c r="P338" i="2"/>
  <c r="O338" i="2"/>
  <c r="J338" i="2"/>
  <c r="I338" i="2"/>
  <c r="H338" i="2"/>
  <c r="G338" i="2"/>
  <c r="F357" i="2"/>
  <c r="T337" i="2"/>
  <c r="N337" i="2"/>
  <c r="T336" i="2"/>
  <c r="N336" i="2"/>
  <c r="T335" i="2"/>
  <c r="N335" i="2"/>
  <c r="T334" i="2"/>
  <c r="N334" i="2"/>
  <c r="T333" i="2"/>
  <c r="N333" i="2"/>
  <c r="R332" i="2"/>
  <c r="Q332" i="2"/>
  <c r="P332" i="2"/>
  <c r="M305" i="2"/>
  <c r="I305" i="2"/>
  <c r="S304" i="2"/>
  <c r="R304" i="2"/>
  <c r="Q304" i="2"/>
  <c r="P304" i="2"/>
  <c r="O304" i="2"/>
  <c r="J304" i="2"/>
  <c r="I304" i="2"/>
  <c r="H304" i="2"/>
  <c r="G304" i="2"/>
  <c r="F304" i="2"/>
  <c r="T303" i="2"/>
  <c r="T302" i="2"/>
  <c r="N302" i="2"/>
  <c r="T301" i="2"/>
  <c r="N301" i="2"/>
  <c r="T300" i="2"/>
  <c r="N300" i="2"/>
  <c r="T299" i="2"/>
  <c r="N299" i="2"/>
  <c r="M299" i="2"/>
  <c r="R298" i="2"/>
  <c r="Q298" i="2"/>
  <c r="P298" i="2"/>
  <c r="J298" i="2"/>
  <c r="I298" i="2"/>
  <c r="H298" i="2"/>
  <c r="G298" i="2"/>
  <c r="G305" i="2" s="1"/>
  <c r="T297" i="2"/>
  <c r="N297" i="2"/>
  <c r="T296" i="2"/>
  <c r="N296" i="2"/>
  <c r="T295" i="2"/>
  <c r="N295" i="2"/>
  <c r="T294" i="2"/>
  <c r="N294" i="2"/>
  <c r="T293" i="2"/>
  <c r="N293" i="2"/>
  <c r="T292" i="2"/>
  <c r="N292" i="2"/>
  <c r="T291" i="2"/>
  <c r="N291" i="2"/>
  <c r="T290" i="2"/>
  <c r="N290" i="2"/>
  <c r="S289" i="2"/>
  <c r="R289" i="2"/>
  <c r="P289" i="2"/>
  <c r="O289" i="2"/>
  <c r="J289" i="2"/>
  <c r="I289" i="2"/>
  <c r="G289" i="2"/>
  <c r="F289" i="2"/>
  <c r="T287" i="2"/>
  <c r="N287" i="2"/>
  <c r="S286" i="2"/>
  <c r="R286" i="2"/>
  <c r="Q286" i="2"/>
  <c r="P286" i="2"/>
  <c r="O286" i="2"/>
  <c r="J286" i="2"/>
  <c r="I286" i="2"/>
  <c r="H286" i="2"/>
  <c r="G286" i="2"/>
  <c r="F286" i="2"/>
  <c r="T285" i="2"/>
  <c r="N285" i="2"/>
  <c r="T284" i="2"/>
  <c r="N284" i="2"/>
  <c r="T283" i="2"/>
  <c r="N283" i="2"/>
  <c r="T282" i="2"/>
  <c r="N282" i="2"/>
  <c r="T281" i="2"/>
  <c r="N281" i="2"/>
  <c r="R280" i="2"/>
  <c r="Q280" i="2"/>
  <c r="P280" i="2"/>
  <c r="M255" i="2"/>
  <c r="S254" i="2"/>
  <c r="R254" i="2"/>
  <c r="Q254" i="2"/>
  <c r="P254" i="2"/>
  <c r="O254" i="2"/>
  <c r="J254" i="2"/>
  <c r="I254" i="2"/>
  <c r="H254" i="2"/>
  <c r="G254" i="2"/>
  <c r="F254" i="2"/>
  <c r="T253" i="2"/>
  <c r="T252" i="2"/>
  <c r="N252" i="2"/>
  <c r="T251" i="2"/>
  <c r="N251" i="2"/>
  <c r="T250" i="2"/>
  <c r="N250" i="2"/>
  <c r="M250" i="2"/>
  <c r="S249" i="2"/>
  <c r="R249" i="2"/>
  <c r="Q249" i="2"/>
  <c r="P249" i="2"/>
  <c r="O249" i="2"/>
  <c r="O255" i="2" s="1"/>
  <c r="J249" i="2"/>
  <c r="I249" i="2"/>
  <c r="H249" i="2"/>
  <c r="G249" i="2"/>
  <c r="F249" i="2"/>
  <c r="F255" i="2" s="1"/>
  <c r="T248" i="2"/>
  <c r="T247" i="2"/>
  <c r="N247" i="2"/>
  <c r="T246" i="2"/>
  <c r="N246" i="2"/>
  <c r="T245" i="2"/>
  <c r="N245" i="2"/>
  <c r="T244" i="2"/>
  <c r="N244" i="2"/>
  <c r="T243" i="2"/>
  <c r="N243" i="2"/>
  <c r="T242" i="2"/>
  <c r="N242" i="2"/>
  <c r="T241" i="2"/>
  <c r="N241" i="2"/>
  <c r="S240" i="2"/>
  <c r="R240" i="2"/>
  <c r="P240" i="2"/>
  <c r="O240" i="2"/>
  <c r="J240" i="2"/>
  <c r="I240" i="2"/>
  <c r="G240" i="2"/>
  <c r="F240" i="2"/>
  <c r="T238" i="2"/>
  <c r="N238" i="2"/>
  <c r="S237" i="2"/>
  <c r="R237" i="2"/>
  <c r="Q237" i="2"/>
  <c r="P237" i="2"/>
  <c r="O237" i="2"/>
  <c r="J237" i="2"/>
  <c r="I237" i="2"/>
  <c r="H237" i="2"/>
  <c r="G237" i="2"/>
  <c r="F237" i="2"/>
  <c r="T236" i="2"/>
  <c r="N236" i="2"/>
  <c r="T235" i="2"/>
  <c r="N235" i="2"/>
  <c r="T234" i="2"/>
  <c r="N234" i="2"/>
  <c r="T233" i="2"/>
  <c r="N233" i="2"/>
  <c r="T232" i="2"/>
  <c r="N232" i="2"/>
  <c r="R231" i="2"/>
  <c r="Q231" i="2"/>
  <c r="P231" i="2"/>
  <c r="R211" i="2"/>
  <c r="Q211" i="2"/>
  <c r="M211" i="2"/>
  <c r="S210" i="2"/>
  <c r="R210" i="2"/>
  <c r="Q210" i="2"/>
  <c r="P210" i="2"/>
  <c r="O210" i="2"/>
  <c r="J210" i="2"/>
  <c r="I210" i="2"/>
  <c r="H210" i="2"/>
  <c r="G210" i="2"/>
  <c r="F210" i="2"/>
  <c r="T209" i="2"/>
  <c r="T208" i="2"/>
  <c r="N208" i="2"/>
  <c r="T207" i="2"/>
  <c r="N207" i="2"/>
  <c r="T206" i="2"/>
  <c r="N206" i="2"/>
  <c r="M206" i="2"/>
  <c r="S205" i="2"/>
  <c r="R205" i="2"/>
  <c r="Q205" i="2"/>
  <c r="P205" i="2"/>
  <c r="O205" i="2"/>
  <c r="J205" i="2"/>
  <c r="I205" i="2"/>
  <c r="H205" i="2"/>
  <c r="G205" i="2"/>
  <c r="F205" i="2"/>
  <c r="T204" i="2"/>
  <c r="N204" i="2"/>
  <c r="T203" i="2"/>
  <c r="N203" i="2"/>
  <c r="T202" i="2"/>
  <c r="N202" i="2"/>
  <c r="T201" i="2"/>
  <c r="N201" i="2"/>
  <c r="T200" i="2"/>
  <c r="N200" i="2"/>
  <c r="T199" i="2"/>
  <c r="N199" i="2"/>
  <c r="T198" i="2"/>
  <c r="N198" i="2"/>
  <c r="T197" i="2"/>
  <c r="N197" i="2"/>
  <c r="S196" i="2"/>
  <c r="S211" i="2" s="1"/>
  <c r="R196" i="2"/>
  <c r="P196" i="2"/>
  <c r="P211" i="2" s="1"/>
  <c r="O196" i="2"/>
  <c r="J196" i="2"/>
  <c r="I196" i="2"/>
  <c r="I211" i="2" s="1"/>
  <c r="G196" i="2"/>
  <c r="F196" i="2"/>
  <c r="T194" i="2"/>
  <c r="N194" i="2"/>
  <c r="S193" i="2"/>
  <c r="R193" i="2"/>
  <c r="Q193" i="2"/>
  <c r="P193" i="2"/>
  <c r="O193" i="2"/>
  <c r="O211" i="2" s="1"/>
  <c r="J193" i="2"/>
  <c r="J211" i="2" s="1"/>
  <c r="I193" i="2"/>
  <c r="H193" i="2"/>
  <c r="H211" i="2" s="1"/>
  <c r="G193" i="2"/>
  <c r="G211" i="2" s="1"/>
  <c r="F193" i="2"/>
  <c r="F211" i="2" s="1"/>
  <c r="T192" i="2"/>
  <c r="N192" i="2"/>
  <c r="T191" i="2"/>
  <c r="N191" i="2"/>
  <c r="T190" i="2"/>
  <c r="N190" i="2"/>
  <c r="T189" i="2"/>
  <c r="N189" i="2"/>
  <c r="T188" i="2"/>
  <c r="N188" i="2"/>
  <c r="R187" i="2"/>
  <c r="Q187" i="2"/>
  <c r="P187" i="2"/>
  <c r="M171" i="2"/>
  <c r="H171" i="2"/>
  <c r="G171" i="2"/>
  <c r="F171" i="2"/>
  <c r="S170" i="2"/>
  <c r="R170" i="2"/>
  <c r="Q170" i="2"/>
  <c r="P170" i="2"/>
  <c r="O170" i="2"/>
  <c r="J170" i="2"/>
  <c r="I170" i="2"/>
  <c r="H170" i="2"/>
  <c r="G170" i="2"/>
  <c r="F170" i="2"/>
  <c r="T169" i="2"/>
  <c r="T168" i="2"/>
  <c r="N168" i="2"/>
  <c r="T167" i="2"/>
  <c r="N167" i="2"/>
  <c r="T166" i="2"/>
  <c r="N166" i="2"/>
  <c r="M166" i="2"/>
  <c r="S165" i="2"/>
  <c r="R165" i="2"/>
  <c r="Q165" i="2"/>
  <c r="P165" i="2"/>
  <c r="O165" i="2"/>
  <c r="J165" i="2"/>
  <c r="I165" i="2"/>
  <c r="H165" i="2"/>
  <c r="G165" i="2"/>
  <c r="F165" i="2"/>
  <c r="T164" i="2"/>
  <c r="N164" i="2"/>
  <c r="T163" i="2"/>
  <c r="N163" i="2"/>
  <c r="T162" i="2"/>
  <c r="N162" i="2"/>
  <c r="T161" i="2"/>
  <c r="N161" i="2"/>
  <c r="T160" i="2"/>
  <c r="N160" i="2"/>
  <c r="T159" i="2"/>
  <c r="N159" i="2"/>
  <c r="T158" i="2"/>
  <c r="N158" i="2"/>
  <c r="T157" i="2"/>
  <c r="N157" i="2"/>
  <c r="S156" i="2"/>
  <c r="R156" i="2"/>
  <c r="P156" i="2"/>
  <c r="O156" i="2"/>
  <c r="J156" i="2"/>
  <c r="I156" i="2"/>
  <c r="G156" i="2"/>
  <c r="F156" i="2"/>
  <c r="T154" i="2"/>
  <c r="N154" i="2"/>
  <c r="S153" i="2"/>
  <c r="S171" i="2" s="1"/>
  <c r="R153" i="2"/>
  <c r="R171" i="2" s="1"/>
  <c r="Q153" i="2"/>
  <c r="Q171" i="2" s="1"/>
  <c r="P153" i="2"/>
  <c r="P171" i="2" s="1"/>
  <c r="O153" i="2"/>
  <c r="O171" i="2" s="1"/>
  <c r="J153" i="2"/>
  <c r="J171" i="2" s="1"/>
  <c r="I153" i="2"/>
  <c r="I171" i="2" s="1"/>
  <c r="H153" i="2"/>
  <c r="G153" i="2"/>
  <c r="F153" i="2"/>
  <c r="T152" i="2"/>
  <c r="N152" i="2"/>
  <c r="T151" i="2"/>
  <c r="N151" i="2"/>
  <c r="T150" i="2"/>
  <c r="N150" i="2"/>
  <c r="T149" i="2"/>
  <c r="N149" i="2"/>
  <c r="T148" i="2"/>
  <c r="N148" i="2"/>
  <c r="R147" i="2"/>
  <c r="Q147" i="2"/>
  <c r="P147" i="2"/>
  <c r="O125" i="2"/>
  <c r="M125" i="2"/>
  <c r="J125" i="2"/>
  <c r="S124" i="2"/>
  <c r="Q124" i="2"/>
  <c r="O124" i="2"/>
  <c r="J124" i="2"/>
  <c r="I124" i="2"/>
  <c r="H124" i="2"/>
  <c r="G124" i="2"/>
  <c r="F124" i="2"/>
  <c r="T123" i="2"/>
  <c r="T122" i="2"/>
  <c r="N122" i="2"/>
  <c r="T121" i="2"/>
  <c r="N121" i="2"/>
  <c r="T120" i="2"/>
  <c r="S120" i="2"/>
  <c r="R120" i="2"/>
  <c r="R124" i="2" s="1"/>
  <c r="P120" i="2"/>
  <c r="P124" i="2" s="1"/>
  <c r="N120" i="2"/>
  <c r="M120" i="2"/>
  <c r="J120" i="2"/>
  <c r="I120" i="2"/>
  <c r="S119" i="2"/>
  <c r="R119" i="2"/>
  <c r="Q119" i="2"/>
  <c r="P119" i="2"/>
  <c r="O119" i="2"/>
  <c r="J119" i="2"/>
  <c r="I119" i="2"/>
  <c r="H119" i="2"/>
  <c r="G119" i="2"/>
  <c r="F119" i="2"/>
  <c r="T118" i="2"/>
  <c r="N118" i="2"/>
  <c r="T117" i="2"/>
  <c r="N117" i="2"/>
  <c r="T116" i="2"/>
  <c r="N116" i="2"/>
  <c r="T115" i="2"/>
  <c r="N115" i="2"/>
  <c r="T114" i="2"/>
  <c r="N114" i="2"/>
  <c r="T113" i="2"/>
  <c r="N113" i="2"/>
  <c r="T112" i="2"/>
  <c r="N112" i="2"/>
  <c r="T111" i="2"/>
  <c r="N111" i="2"/>
  <c r="S110" i="2"/>
  <c r="R110" i="2"/>
  <c r="P110" i="2"/>
  <c r="O110" i="2"/>
  <c r="J110" i="2"/>
  <c r="I110" i="2"/>
  <c r="G110" i="2"/>
  <c r="F110" i="2"/>
  <c r="T108" i="2"/>
  <c r="N108" i="2"/>
  <c r="S107" i="2"/>
  <c r="S125" i="2" s="1"/>
  <c r="R107" i="2"/>
  <c r="R125" i="2" s="1"/>
  <c r="Q107" i="2"/>
  <c r="Q125" i="2" s="1"/>
  <c r="P107" i="2"/>
  <c r="P125" i="2" s="1"/>
  <c r="O107" i="2"/>
  <c r="J107" i="2"/>
  <c r="I107" i="2"/>
  <c r="I125" i="2" s="1"/>
  <c r="H107" i="2"/>
  <c r="H125" i="2" s="1"/>
  <c r="G107" i="2"/>
  <c r="G125" i="2" s="1"/>
  <c r="F107" i="2"/>
  <c r="F125" i="2" s="1"/>
  <c r="T106" i="2"/>
  <c r="N106" i="2"/>
  <c r="T105" i="2"/>
  <c r="N105" i="2"/>
  <c r="T104" i="2"/>
  <c r="N104" i="2"/>
  <c r="T103" i="2"/>
  <c r="N103" i="2"/>
  <c r="T102" i="2"/>
  <c r="N102" i="2"/>
  <c r="R101" i="2"/>
  <c r="Q101" i="2"/>
  <c r="P101" i="2"/>
  <c r="M78" i="2"/>
  <c r="S77" i="2"/>
  <c r="R77" i="2"/>
  <c r="Q77" i="2"/>
  <c r="P77" i="2"/>
  <c r="O77" i="2"/>
  <c r="J77" i="2"/>
  <c r="I77" i="2"/>
  <c r="H77" i="2"/>
  <c r="G77" i="2"/>
  <c r="F77" i="2"/>
  <c r="T76" i="2"/>
  <c r="T75" i="2"/>
  <c r="N75" i="2"/>
  <c r="T74" i="2"/>
  <c r="N74" i="2"/>
  <c r="T73" i="2"/>
  <c r="N73" i="2"/>
  <c r="M73" i="2"/>
  <c r="P72" i="2"/>
  <c r="O72" i="2"/>
  <c r="O78" i="2" s="1"/>
  <c r="F72" i="2"/>
  <c r="T71" i="2"/>
  <c r="N71" i="2"/>
  <c r="T70" i="2"/>
  <c r="N70" i="2"/>
  <c r="T69" i="2"/>
  <c r="N69" i="2"/>
  <c r="T68" i="2"/>
  <c r="N68" i="2"/>
  <c r="T67" i="2"/>
  <c r="N67" i="2"/>
  <c r="T66" i="2"/>
  <c r="S66" i="2"/>
  <c r="S72" i="2" s="1"/>
  <c r="R66" i="2"/>
  <c r="R72" i="2" s="1"/>
  <c r="Q66" i="2"/>
  <c r="Q72" i="2" s="1"/>
  <c r="Q78" i="2" s="1"/>
  <c r="P66" i="2"/>
  <c r="N66" i="2"/>
  <c r="J66" i="2"/>
  <c r="J72" i="2" s="1"/>
  <c r="I66" i="2"/>
  <c r="I72" i="2" s="1"/>
  <c r="H66" i="2"/>
  <c r="H72" i="2" s="1"/>
  <c r="G66" i="2"/>
  <c r="G72" i="2" s="1"/>
  <c r="T65" i="2"/>
  <c r="N65" i="2"/>
  <c r="T64" i="2"/>
  <c r="N64" i="2"/>
  <c r="S63" i="2"/>
  <c r="R63" i="2"/>
  <c r="P63" i="2"/>
  <c r="O63" i="2"/>
  <c r="J63" i="2"/>
  <c r="I63" i="2"/>
  <c r="G63" i="2"/>
  <c r="F63" i="2"/>
  <c r="T61" i="2"/>
  <c r="N61" i="2"/>
  <c r="S60" i="2"/>
  <c r="S78" i="2" s="1"/>
  <c r="R60" i="2"/>
  <c r="Q60" i="2"/>
  <c r="P60" i="2"/>
  <c r="P78" i="2" s="1"/>
  <c r="O60" i="2"/>
  <c r="J60" i="2"/>
  <c r="I60" i="2"/>
  <c r="H60" i="2"/>
  <c r="H78" i="2" s="1"/>
  <c r="G60" i="2"/>
  <c r="G78" i="2" s="1"/>
  <c r="F60" i="2"/>
  <c r="F78" i="2" s="1"/>
  <c r="T59" i="2"/>
  <c r="N59" i="2"/>
  <c r="T58" i="2"/>
  <c r="N58" i="2"/>
  <c r="T57" i="2"/>
  <c r="N57" i="2"/>
  <c r="T56" i="2"/>
  <c r="N56" i="2"/>
  <c r="T55" i="2"/>
  <c r="N55" i="2"/>
  <c r="R54" i="2"/>
  <c r="Q54" i="2"/>
  <c r="P54" i="2"/>
  <c r="M38" i="2"/>
  <c r="H38" i="2"/>
  <c r="G38" i="2"/>
  <c r="S37" i="2"/>
  <c r="R37" i="2"/>
  <c r="Q37" i="2"/>
  <c r="P37" i="2"/>
  <c r="O37" i="2"/>
  <c r="J37" i="2"/>
  <c r="I37" i="2"/>
  <c r="H37" i="2"/>
  <c r="G37" i="2"/>
  <c r="F37" i="2"/>
  <c r="T36" i="2"/>
  <c r="T35" i="2"/>
  <c r="N35" i="2"/>
  <c r="T34" i="2"/>
  <c r="N34" i="2"/>
  <c r="T33" i="2"/>
  <c r="N33" i="2"/>
  <c r="T32" i="2"/>
  <c r="N32" i="2"/>
  <c r="M32" i="2"/>
  <c r="S31" i="2"/>
  <c r="R31" i="2"/>
  <c r="Q31" i="2"/>
  <c r="P31" i="2"/>
  <c r="O31" i="2"/>
  <c r="J31" i="2"/>
  <c r="I31" i="2"/>
  <c r="H31" i="2"/>
  <c r="G31" i="2"/>
  <c r="F31" i="2"/>
  <c r="T30" i="2"/>
  <c r="N30" i="2"/>
  <c r="T29" i="2"/>
  <c r="N29" i="2"/>
  <c r="T28" i="2"/>
  <c r="N28" i="2"/>
  <c r="T27" i="2"/>
  <c r="N27" i="2"/>
  <c r="T26" i="2"/>
  <c r="N26" i="2"/>
  <c r="T25" i="2"/>
  <c r="N25" i="2"/>
  <c r="T24" i="2"/>
  <c r="N24" i="2"/>
  <c r="T23" i="2"/>
  <c r="N23" i="2"/>
  <c r="S22" i="2"/>
  <c r="R22" i="2"/>
  <c r="P22" i="2"/>
  <c r="O22" i="2"/>
  <c r="J22" i="2"/>
  <c r="I22" i="2"/>
  <c r="I38" i="2" s="1"/>
  <c r="G22" i="2"/>
  <c r="F22" i="2"/>
  <c r="F38" i="2" s="1"/>
  <c r="N20" i="2"/>
  <c r="S19" i="2"/>
  <c r="S38" i="2" s="1"/>
  <c r="R19" i="2"/>
  <c r="R38" i="2" s="1"/>
  <c r="Q19" i="2"/>
  <c r="Q38" i="2" s="1"/>
  <c r="P19" i="2"/>
  <c r="P38" i="2" s="1"/>
  <c r="O19" i="2"/>
  <c r="O38" i="2" s="1"/>
  <c r="J19" i="2"/>
  <c r="J38" i="2" s="1"/>
  <c r="I19" i="2"/>
  <c r="H19" i="2"/>
  <c r="G19" i="2"/>
  <c r="F19" i="2"/>
  <c r="T18" i="2"/>
  <c r="N18" i="2"/>
  <c r="T17" i="2"/>
  <c r="N17" i="2"/>
  <c r="T16" i="2"/>
  <c r="N16" i="2"/>
  <c r="T15" i="2"/>
  <c r="N15" i="2"/>
  <c r="T14" i="2"/>
  <c r="N14" i="2"/>
  <c r="R13" i="2"/>
  <c r="Q13" i="2"/>
  <c r="P13" i="2"/>
  <c r="O627" i="2" l="1"/>
  <c r="G627" i="2"/>
  <c r="S627" i="2"/>
  <c r="R627" i="2"/>
  <c r="I627" i="2"/>
  <c r="J627" i="2"/>
  <c r="Q627" i="2"/>
  <c r="P627" i="2"/>
  <c r="H627" i="2"/>
  <c r="F545" i="2"/>
  <c r="R587" i="2"/>
  <c r="G587" i="2"/>
  <c r="S587" i="2"/>
  <c r="Q587" i="2"/>
  <c r="J587" i="2"/>
  <c r="H587" i="2"/>
  <c r="I587" i="2"/>
  <c r="P587" i="2"/>
  <c r="Q545" i="2"/>
  <c r="H545" i="2"/>
  <c r="O545" i="2"/>
  <c r="I545" i="2"/>
  <c r="J545" i="2"/>
  <c r="P545" i="2"/>
  <c r="R545" i="2"/>
  <c r="G545" i="2"/>
  <c r="H504" i="2"/>
  <c r="I504" i="2"/>
  <c r="O504" i="2"/>
  <c r="S504" i="2"/>
  <c r="J504" i="2"/>
  <c r="R504" i="2"/>
  <c r="Q504" i="2"/>
  <c r="O463" i="2"/>
  <c r="Q463" i="2"/>
  <c r="P463" i="2"/>
  <c r="F463" i="2"/>
  <c r="S463" i="2"/>
  <c r="G463" i="2"/>
  <c r="R463" i="2"/>
  <c r="J463" i="2"/>
  <c r="I463" i="2"/>
  <c r="P408" i="2"/>
  <c r="H408" i="2"/>
  <c r="Q408" i="2"/>
  <c r="S408" i="2"/>
  <c r="R408" i="2"/>
  <c r="G408" i="2"/>
  <c r="I408" i="2"/>
  <c r="J408" i="2"/>
  <c r="Q357" i="2"/>
  <c r="H357" i="2"/>
  <c r="I357" i="2"/>
  <c r="G357" i="2"/>
  <c r="O357" i="2"/>
  <c r="R357" i="2"/>
  <c r="S357" i="2"/>
  <c r="P357" i="2"/>
  <c r="J357" i="2"/>
  <c r="Q305" i="2"/>
  <c r="R305" i="2"/>
  <c r="S305" i="2"/>
  <c r="P305" i="2"/>
  <c r="J305" i="2"/>
  <c r="H305" i="2"/>
  <c r="J255" i="2"/>
  <c r="H255" i="2"/>
  <c r="S255" i="2"/>
  <c r="R255" i="2"/>
  <c r="Q255" i="2"/>
  <c r="P255" i="2"/>
  <c r="I255" i="2"/>
  <c r="G255" i="2"/>
  <c r="I78" i="2"/>
  <c r="A790" i="2"/>
  <c r="M750" i="2"/>
  <c r="J78" i="2"/>
  <c r="G504" i="2"/>
  <c r="M792" i="2"/>
  <c r="A831" i="2"/>
  <c r="A631" i="2"/>
  <c r="N631" i="2" s="1"/>
  <c r="A633" i="2"/>
  <c r="M633" i="2" s="1"/>
  <c r="A3" i="2"/>
  <c r="M828" i="2"/>
  <c r="R78" i="2"/>
  <c r="H463" i="2"/>
  <c r="A634" i="2"/>
  <c r="M634" i="2" s="1"/>
  <c r="P504" i="2"/>
  <c r="N747" i="2"/>
  <c r="A787" i="2"/>
  <c r="A788" i="2"/>
  <c r="N748" i="2"/>
  <c r="A637" i="2"/>
  <c r="M637" i="2" s="1"/>
  <c r="A793" i="2"/>
  <c r="N709" i="2"/>
  <c r="M789" i="2"/>
  <c r="A632" i="2"/>
  <c r="N632" i="2" s="1"/>
  <c r="M249" i="1"/>
  <c r="S248" i="1"/>
  <c r="Q248" i="1"/>
  <c r="O248" i="1"/>
  <c r="H248" i="1"/>
  <c r="G248" i="1"/>
  <c r="F248" i="1"/>
  <c r="T247" i="1"/>
  <c r="T246" i="1"/>
  <c r="N246" i="1"/>
  <c r="T245" i="1"/>
  <c r="N245" i="1"/>
  <c r="T244" i="1"/>
  <c r="R248" i="1"/>
  <c r="P248" i="1"/>
  <c r="N244" i="1"/>
  <c r="M244" i="1"/>
  <c r="J248" i="1"/>
  <c r="I248" i="1"/>
  <c r="S243" i="1"/>
  <c r="R243" i="1"/>
  <c r="Q243" i="1"/>
  <c r="P243" i="1"/>
  <c r="O243" i="1"/>
  <c r="J243" i="1"/>
  <c r="I243" i="1"/>
  <c r="H243" i="1"/>
  <c r="G243" i="1"/>
  <c r="F243" i="1"/>
  <c r="T242" i="1"/>
  <c r="N242" i="1"/>
  <c r="T241" i="1"/>
  <c r="N241" i="1"/>
  <c r="T240" i="1"/>
  <c r="N240" i="1"/>
  <c r="T239" i="1"/>
  <c r="N239" i="1"/>
  <c r="T238" i="1"/>
  <c r="N238" i="1"/>
  <c r="T237" i="1"/>
  <c r="N237" i="1"/>
  <c r="T236" i="1"/>
  <c r="N236" i="1"/>
  <c r="T235" i="1"/>
  <c r="N235" i="1"/>
  <c r="S234" i="1"/>
  <c r="R234" i="1"/>
  <c r="P234" i="1"/>
  <c r="O234" i="1"/>
  <c r="J234" i="1"/>
  <c r="I234" i="1"/>
  <c r="G234" i="1"/>
  <c r="F234" i="1"/>
  <c r="T232" i="1"/>
  <c r="N232" i="1"/>
  <c r="S231" i="1"/>
  <c r="R231" i="1"/>
  <c r="Q231" i="1"/>
  <c r="P231" i="1"/>
  <c r="O231" i="1"/>
  <c r="J231" i="1"/>
  <c r="I231" i="1"/>
  <c r="H231" i="1"/>
  <c r="G231" i="1"/>
  <c r="F231" i="1"/>
  <c r="T230" i="1"/>
  <c r="N230" i="1"/>
  <c r="T229" i="1"/>
  <c r="N229" i="1"/>
  <c r="T228" i="1"/>
  <c r="N228" i="1"/>
  <c r="T227" i="1"/>
  <c r="N227" i="1"/>
  <c r="T226" i="1"/>
  <c r="N226" i="1"/>
  <c r="R225" i="1"/>
  <c r="Q225" i="1"/>
  <c r="P225" i="1"/>
  <c r="A832" i="2" l="1"/>
  <c r="M793" i="2"/>
  <c r="A6" i="2"/>
  <c r="M831" i="2"/>
  <c r="A827" i="2"/>
  <c r="N788" i="2"/>
  <c r="M790" i="2"/>
  <c r="A829" i="2"/>
  <c r="N787" i="2"/>
  <c r="A826" i="2"/>
  <c r="F249" i="1"/>
  <c r="H249" i="1"/>
  <c r="O249" i="1"/>
  <c r="G249" i="1"/>
  <c r="S249" i="1"/>
  <c r="R249" i="1"/>
  <c r="Q249" i="1"/>
  <c r="I249" i="1"/>
  <c r="J249" i="1"/>
  <c r="P249" i="1"/>
  <c r="M171" i="1"/>
  <c r="S170" i="1"/>
  <c r="R170" i="1"/>
  <c r="Q170" i="1"/>
  <c r="P170" i="1"/>
  <c r="O170" i="1"/>
  <c r="J170" i="1"/>
  <c r="I170" i="1"/>
  <c r="H170" i="1"/>
  <c r="G170" i="1"/>
  <c r="F170" i="1"/>
  <c r="T169" i="1"/>
  <c r="T168" i="1"/>
  <c r="N168" i="1"/>
  <c r="T167" i="1"/>
  <c r="N167" i="1"/>
  <c r="T166" i="1"/>
  <c r="N166" i="1"/>
  <c r="M166" i="1"/>
  <c r="S165" i="1"/>
  <c r="R165" i="1"/>
  <c r="Q165" i="1"/>
  <c r="O165" i="1"/>
  <c r="F165" i="1"/>
  <c r="T164" i="1"/>
  <c r="N164" i="1"/>
  <c r="T163" i="1"/>
  <c r="N163" i="1"/>
  <c r="T162" i="1"/>
  <c r="N162" i="1"/>
  <c r="T161" i="1"/>
  <c r="N161" i="1"/>
  <c r="T160" i="1"/>
  <c r="N160" i="1"/>
  <c r="T159" i="1"/>
  <c r="P165" i="1"/>
  <c r="N159" i="1"/>
  <c r="J165" i="1"/>
  <c r="I165" i="1"/>
  <c r="H165" i="1"/>
  <c r="G165" i="1"/>
  <c r="T158" i="1"/>
  <c r="N158" i="1"/>
  <c r="T157" i="1"/>
  <c r="N157" i="1"/>
  <c r="S156" i="1"/>
  <c r="R156" i="1"/>
  <c r="P156" i="1"/>
  <c r="O156" i="1"/>
  <c r="J156" i="1"/>
  <c r="I156" i="1"/>
  <c r="G156" i="1"/>
  <c r="F156" i="1"/>
  <c r="T154" i="1"/>
  <c r="N154" i="1"/>
  <c r="S153" i="1"/>
  <c r="R153" i="1"/>
  <c r="Q153" i="1"/>
  <c r="P153" i="1"/>
  <c r="O153" i="1"/>
  <c r="J153" i="1"/>
  <c r="I153" i="1"/>
  <c r="H153" i="1"/>
  <c r="G153" i="1"/>
  <c r="F153" i="1"/>
  <c r="T152" i="1"/>
  <c r="N152" i="1"/>
  <c r="T151" i="1"/>
  <c r="N151" i="1"/>
  <c r="T150" i="1"/>
  <c r="N150" i="1"/>
  <c r="T149" i="1"/>
  <c r="N149" i="1"/>
  <c r="T148" i="1"/>
  <c r="N148" i="1"/>
  <c r="R147" i="1"/>
  <c r="Q147" i="1"/>
  <c r="P147" i="1"/>
  <c r="A4" i="2" l="1"/>
  <c r="M829" i="2"/>
  <c r="N827" i="2"/>
  <c r="A2" i="2"/>
  <c r="A8" i="2"/>
  <c r="M832" i="2"/>
  <c r="N826" i="2"/>
  <c r="A1" i="2"/>
  <c r="O171" i="1"/>
  <c r="R171" i="1"/>
  <c r="F171" i="1"/>
  <c r="S171" i="1"/>
  <c r="Q171" i="1"/>
  <c r="J171" i="1"/>
  <c r="I171" i="1"/>
  <c r="G171" i="1"/>
  <c r="H171" i="1"/>
  <c r="P171" i="1"/>
  <c r="S120" i="1"/>
  <c r="S124" i="1" s="1"/>
  <c r="R120" i="1"/>
  <c r="R124" i="1" s="1"/>
  <c r="P120" i="1"/>
  <c r="P124" i="1" s="1"/>
  <c r="J120" i="1"/>
  <c r="J124" i="1" s="1"/>
  <c r="I120" i="1"/>
  <c r="I124" i="1" s="1"/>
  <c r="N118" i="1"/>
  <c r="M125" i="1"/>
  <c r="Q124" i="1"/>
  <c r="O124" i="1"/>
  <c r="H124" i="1"/>
  <c r="G124" i="1"/>
  <c r="F124" i="1"/>
  <c r="T123" i="1"/>
  <c r="T122" i="1"/>
  <c r="N122" i="1"/>
  <c r="T121" i="1"/>
  <c r="N121" i="1"/>
  <c r="T120" i="1"/>
  <c r="N120" i="1"/>
  <c r="M120" i="1"/>
  <c r="S119" i="1"/>
  <c r="R119" i="1"/>
  <c r="Q119" i="1"/>
  <c r="P119" i="1"/>
  <c r="O119" i="1"/>
  <c r="J119" i="1"/>
  <c r="I119" i="1"/>
  <c r="H119" i="1"/>
  <c r="G119" i="1"/>
  <c r="F119" i="1"/>
  <c r="T118" i="1"/>
  <c r="T117" i="1"/>
  <c r="N117" i="1"/>
  <c r="T116" i="1"/>
  <c r="N116" i="1"/>
  <c r="T115" i="1"/>
  <c r="N115" i="1"/>
  <c r="T114" i="1"/>
  <c r="N114" i="1"/>
  <c r="T113" i="1"/>
  <c r="N113" i="1"/>
  <c r="T112" i="1"/>
  <c r="N112" i="1"/>
  <c r="T111" i="1"/>
  <c r="N111" i="1"/>
  <c r="S110" i="1"/>
  <c r="R110" i="1"/>
  <c r="P110" i="1"/>
  <c r="O110" i="1"/>
  <c r="J110" i="1"/>
  <c r="I110" i="1"/>
  <c r="G110" i="1"/>
  <c r="F110" i="1"/>
  <c r="T108" i="1"/>
  <c r="N108" i="1"/>
  <c r="S107" i="1"/>
  <c r="R107" i="1"/>
  <c r="Q107" i="1"/>
  <c r="P107" i="1"/>
  <c r="O107" i="1"/>
  <c r="J107" i="1"/>
  <c r="I107" i="1"/>
  <c r="H107" i="1"/>
  <c r="G107" i="1"/>
  <c r="F107" i="1"/>
  <c r="T106" i="1"/>
  <c r="N106" i="1"/>
  <c r="T105" i="1"/>
  <c r="N105" i="1"/>
  <c r="T104" i="1"/>
  <c r="N104" i="1"/>
  <c r="T103" i="1"/>
  <c r="N103" i="1"/>
  <c r="T102" i="1"/>
  <c r="N102" i="1"/>
  <c r="R101" i="1"/>
  <c r="Q101" i="1"/>
  <c r="P101" i="1"/>
  <c r="N71" i="1"/>
  <c r="S66" i="1"/>
  <c r="S72" i="1" s="1"/>
  <c r="R66" i="1"/>
  <c r="R72" i="1" s="1"/>
  <c r="Q66" i="1"/>
  <c r="Q72" i="1"/>
  <c r="P66" i="1"/>
  <c r="P72" i="1" s="1"/>
  <c r="J66" i="1"/>
  <c r="J72" i="1"/>
  <c r="I66" i="1"/>
  <c r="I72" i="1" s="1"/>
  <c r="H66" i="1"/>
  <c r="H72" i="1" s="1"/>
  <c r="G66" i="1"/>
  <c r="G72" i="1" s="1"/>
  <c r="M78" i="1"/>
  <c r="S77" i="1"/>
  <c r="R77" i="1"/>
  <c r="Q77" i="1"/>
  <c r="P77" i="1"/>
  <c r="O77" i="1"/>
  <c r="J77" i="1"/>
  <c r="I77" i="1"/>
  <c r="H77" i="1"/>
  <c r="G77" i="1"/>
  <c r="F77" i="1"/>
  <c r="T76" i="1"/>
  <c r="T75" i="1"/>
  <c r="N75" i="1"/>
  <c r="T74" i="1"/>
  <c r="N74" i="1"/>
  <c r="T73" i="1"/>
  <c r="N73" i="1"/>
  <c r="M73" i="1"/>
  <c r="O72" i="1"/>
  <c r="F72" i="1"/>
  <c r="T71" i="1"/>
  <c r="T70" i="1"/>
  <c r="N70" i="1"/>
  <c r="T69" i="1"/>
  <c r="N69" i="1"/>
  <c r="T68" i="1"/>
  <c r="N68" i="1"/>
  <c r="T67" i="1"/>
  <c r="N67" i="1"/>
  <c r="T66" i="1"/>
  <c r="N66" i="1"/>
  <c r="T65" i="1"/>
  <c r="N65" i="1"/>
  <c r="T64" i="1"/>
  <c r="N64" i="1"/>
  <c r="S63" i="1"/>
  <c r="R63" i="1"/>
  <c r="P63" i="1"/>
  <c r="O63" i="1"/>
  <c r="J63" i="1"/>
  <c r="I63" i="1"/>
  <c r="G63" i="1"/>
  <c r="F63" i="1"/>
  <c r="T61" i="1"/>
  <c r="N61" i="1"/>
  <c r="S60" i="1"/>
  <c r="R60" i="1"/>
  <c r="Q60" i="1"/>
  <c r="P60" i="1"/>
  <c r="O60" i="1"/>
  <c r="J60" i="1"/>
  <c r="I60" i="1"/>
  <c r="H60" i="1"/>
  <c r="G60" i="1"/>
  <c r="F60" i="1"/>
  <c r="T59" i="1"/>
  <c r="N59" i="1"/>
  <c r="T58" i="1"/>
  <c r="N58" i="1"/>
  <c r="T57" i="1"/>
  <c r="N57" i="1"/>
  <c r="T56" i="1"/>
  <c r="N56" i="1"/>
  <c r="T55" i="1"/>
  <c r="N55" i="1"/>
  <c r="R54" i="1"/>
  <c r="Q54" i="1"/>
  <c r="P54" i="1"/>
  <c r="S31" i="1"/>
  <c r="R31" i="1"/>
  <c r="Q31" i="1"/>
  <c r="P31" i="1"/>
  <c r="I31" i="1"/>
  <c r="H31" i="1"/>
  <c r="H38" i="1" s="1"/>
  <c r="G31" i="1"/>
  <c r="M38" i="1"/>
  <c r="S37" i="1"/>
  <c r="R37" i="1"/>
  <c r="Q37" i="1"/>
  <c r="P37" i="1"/>
  <c r="O37" i="1"/>
  <c r="J37" i="1"/>
  <c r="I37" i="1"/>
  <c r="H37" i="1"/>
  <c r="G37" i="1"/>
  <c r="F37" i="1"/>
  <c r="T36" i="1"/>
  <c r="T35" i="1"/>
  <c r="N35" i="1"/>
  <c r="T34" i="1"/>
  <c r="N34" i="1"/>
  <c r="T33" i="1"/>
  <c r="N33" i="1"/>
  <c r="T32" i="1"/>
  <c r="N32" i="1"/>
  <c r="M32" i="1"/>
  <c r="O31" i="1"/>
  <c r="J31" i="1"/>
  <c r="J38" i="1" s="1"/>
  <c r="F31" i="1"/>
  <c r="T30" i="1"/>
  <c r="N30" i="1"/>
  <c r="T29" i="1"/>
  <c r="N29" i="1"/>
  <c r="T28" i="1"/>
  <c r="N28" i="1"/>
  <c r="T27" i="1"/>
  <c r="N27" i="1"/>
  <c r="T26" i="1"/>
  <c r="N26" i="1"/>
  <c r="T25" i="1"/>
  <c r="N25" i="1"/>
  <c r="T24" i="1"/>
  <c r="N24" i="1"/>
  <c r="T23" i="1"/>
  <c r="N23" i="1"/>
  <c r="S22" i="1"/>
  <c r="R22" i="1"/>
  <c r="R38" i="1" s="1"/>
  <c r="P22" i="1"/>
  <c r="O22" i="1"/>
  <c r="J22" i="1"/>
  <c r="I22" i="1"/>
  <c r="I38" i="1" s="1"/>
  <c r="G22" i="1"/>
  <c r="F22" i="1"/>
  <c r="N20" i="1"/>
  <c r="S19" i="1"/>
  <c r="R19" i="1"/>
  <c r="Q19" i="1"/>
  <c r="Q38" i="1" s="1"/>
  <c r="P19" i="1"/>
  <c r="O19" i="1"/>
  <c r="J19" i="1"/>
  <c r="I19" i="1"/>
  <c r="H19" i="1"/>
  <c r="G19" i="1"/>
  <c r="F19" i="1"/>
  <c r="T18" i="1"/>
  <c r="N18" i="1"/>
  <c r="T17" i="1"/>
  <c r="N17" i="1"/>
  <c r="T16" i="1"/>
  <c r="N16" i="1"/>
  <c r="T15" i="1"/>
  <c r="N15" i="1"/>
  <c r="T14" i="1"/>
  <c r="N14" i="1"/>
  <c r="R13" i="1"/>
  <c r="Q13" i="1"/>
  <c r="P13" i="1"/>
  <c r="M871" i="1"/>
  <c r="S870" i="1"/>
  <c r="R870" i="1"/>
  <c r="Q870" i="1"/>
  <c r="P870" i="1"/>
  <c r="O870" i="1"/>
  <c r="J870" i="1"/>
  <c r="I870" i="1"/>
  <c r="H870" i="1"/>
  <c r="G870" i="1"/>
  <c r="F870" i="1"/>
  <c r="T869" i="1"/>
  <c r="T868" i="1"/>
  <c r="N868" i="1"/>
  <c r="T867" i="1"/>
  <c r="N867" i="1"/>
  <c r="T866" i="1"/>
  <c r="N866" i="1"/>
  <c r="T865" i="1"/>
  <c r="N865" i="1"/>
  <c r="M865" i="1"/>
  <c r="S864" i="1"/>
  <c r="R864" i="1"/>
  <c r="Q864" i="1"/>
  <c r="P864" i="1"/>
  <c r="O864" i="1"/>
  <c r="J864" i="1"/>
  <c r="I864" i="1"/>
  <c r="H864" i="1"/>
  <c r="G864" i="1"/>
  <c r="F864" i="1"/>
  <c r="T863" i="1"/>
  <c r="N863" i="1"/>
  <c r="T862" i="1"/>
  <c r="N862" i="1"/>
  <c r="T861" i="1"/>
  <c r="N861" i="1"/>
  <c r="T860" i="1"/>
  <c r="N860" i="1"/>
  <c r="T859" i="1"/>
  <c r="N859" i="1"/>
  <c r="T858" i="1"/>
  <c r="N858" i="1"/>
  <c r="T857" i="1"/>
  <c r="N857" i="1"/>
  <c r="T856" i="1"/>
  <c r="N856" i="1"/>
  <c r="S855" i="1"/>
  <c r="R855" i="1"/>
  <c r="P855" i="1"/>
  <c r="O855" i="1"/>
  <c r="J855" i="1"/>
  <c r="I855" i="1"/>
  <c r="G855" i="1"/>
  <c r="F855" i="1"/>
  <c r="N853" i="1"/>
  <c r="S852" i="1"/>
  <c r="R852" i="1"/>
  <c r="Q852" i="1"/>
  <c r="P852" i="1"/>
  <c r="O852" i="1"/>
  <c r="J852" i="1"/>
  <c r="I852" i="1"/>
  <c r="H852" i="1"/>
  <c r="G852" i="1"/>
  <c r="F852" i="1"/>
  <c r="T851" i="1"/>
  <c r="N851" i="1"/>
  <c r="T850" i="1"/>
  <c r="N850" i="1"/>
  <c r="T849" i="1"/>
  <c r="N849" i="1"/>
  <c r="T848" i="1"/>
  <c r="N848" i="1"/>
  <c r="T847" i="1"/>
  <c r="N847" i="1"/>
  <c r="R846" i="1"/>
  <c r="Q846" i="1"/>
  <c r="P846" i="1"/>
  <c r="M832" i="1"/>
  <c r="S831" i="1"/>
  <c r="R831" i="1"/>
  <c r="Q831" i="1"/>
  <c r="P831" i="1"/>
  <c r="O831" i="1"/>
  <c r="J831" i="1"/>
  <c r="I831" i="1"/>
  <c r="H831" i="1"/>
  <c r="G831" i="1"/>
  <c r="F831" i="1"/>
  <c r="T830" i="1"/>
  <c r="T829" i="1"/>
  <c r="N829" i="1"/>
  <c r="T828" i="1"/>
  <c r="N828" i="1"/>
  <c r="T827" i="1"/>
  <c r="N827" i="1"/>
  <c r="T826" i="1"/>
  <c r="N826" i="1"/>
  <c r="M826" i="1"/>
  <c r="S825" i="1"/>
  <c r="R825" i="1"/>
  <c r="Q825" i="1"/>
  <c r="P825" i="1"/>
  <c r="O825" i="1"/>
  <c r="J825" i="1"/>
  <c r="I825" i="1"/>
  <c r="H825" i="1"/>
  <c r="G825" i="1"/>
  <c r="F825" i="1"/>
  <c r="T824" i="1"/>
  <c r="N824" i="1"/>
  <c r="T823" i="1"/>
  <c r="N823" i="1"/>
  <c r="T822" i="1"/>
  <c r="N822" i="1"/>
  <c r="T821" i="1"/>
  <c r="N821" i="1"/>
  <c r="T820" i="1"/>
  <c r="N820" i="1"/>
  <c r="T819" i="1"/>
  <c r="N819" i="1"/>
  <c r="T818" i="1"/>
  <c r="N818" i="1"/>
  <c r="T817" i="1"/>
  <c r="N817" i="1"/>
  <c r="S816" i="1"/>
  <c r="R816" i="1"/>
  <c r="P816" i="1"/>
  <c r="O816" i="1"/>
  <c r="J816" i="1"/>
  <c r="I816" i="1"/>
  <c r="G816" i="1"/>
  <c r="F816" i="1"/>
  <c r="N814" i="1"/>
  <c r="S813" i="1"/>
  <c r="R813" i="1"/>
  <c r="Q813" i="1"/>
  <c r="P813" i="1"/>
  <c r="O813" i="1"/>
  <c r="J813" i="1"/>
  <c r="I813" i="1"/>
  <c r="H813" i="1"/>
  <c r="G813" i="1"/>
  <c r="F813" i="1"/>
  <c r="T812" i="1"/>
  <c r="N812" i="1"/>
  <c r="T811" i="1"/>
  <c r="N811" i="1"/>
  <c r="T810" i="1"/>
  <c r="N810" i="1"/>
  <c r="T809" i="1"/>
  <c r="N809" i="1"/>
  <c r="T808" i="1"/>
  <c r="N808" i="1"/>
  <c r="R807" i="1"/>
  <c r="Q807" i="1"/>
  <c r="P807" i="1"/>
  <c r="M792" i="1"/>
  <c r="S791" i="1"/>
  <c r="R791" i="1"/>
  <c r="Q791" i="1"/>
  <c r="Q792" i="1" s="1"/>
  <c r="P791" i="1"/>
  <c r="O791" i="1"/>
  <c r="J791" i="1"/>
  <c r="I791" i="1"/>
  <c r="H791" i="1"/>
  <c r="G791" i="1"/>
  <c r="F791" i="1"/>
  <c r="T790" i="1"/>
  <c r="T789" i="1"/>
  <c r="N789" i="1"/>
  <c r="T788" i="1"/>
  <c r="N788" i="1"/>
  <c r="T787" i="1"/>
  <c r="N787" i="1"/>
  <c r="T786" i="1"/>
  <c r="N786" i="1"/>
  <c r="M786" i="1"/>
  <c r="S785" i="1"/>
  <c r="R785" i="1"/>
  <c r="Q785" i="1"/>
  <c r="P785" i="1"/>
  <c r="O785" i="1"/>
  <c r="J785" i="1"/>
  <c r="I785" i="1"/>
  <c r="H785" i="1"/>
  <c r="G785" i="1"/>
  <c r="F785" i="1"/>
  <c r="T784" i="1"/>
  <c r="N784" i="1"/>
  <c r="T783" i="1"/>
  <c r="N783" i="1"/>
  <c r="T782" i="1"/>
  <c r="N782" i="1"/>
  <c r="T781" i="1"/>
  <c r="N781" i="1"/>
  <c r="T780" i="1"/>
  <c r="N780" i="1"/>
  <c r="T779" i="1"/>
  <c r="N779" i="1"/>
  <c r="T778" i="1"/>
  <c r="N778" i="1"/>
  <c r="T777" i="1"/>
  <c r="N777" i="1"/>
  <c r="S776" i="1"/>
  <c r="R776" i="1"/>
  <c r="P776" i="1"/>
  <c r="O776" i="1"/>
  <c r="J776" i="1"/>
  <c r="I776" i="1"/>
  <c r="G776" i="1"/>
  <c r="F776" i="1"/>
  <c r="F792" i="1" s="1"/>
  <c r="N774" i="1"/>
  <c r="S773" i="1"/>
  <c r="R773" i="1"/>
  <c r="Q773" i="1"/>
  <c r="P773" i="1"/>
  <c r="O773" i="1"/>
  <c r="J773" i="1"/>
  <c r="I773" i="1"/>
  <c r="H773" i="1"/>
  <c r="G773" i="1"/>
  <c r="F773" i="1"/>
  <c r="T772" i="1"/>
  <c r="N772" i="1"/>
  <c r="T771" i="1"/>
  <c r="N771" i="1"/>
  <c r="T770" i="1"/>
  <c r="N770" i="1"/>
  <c r="T769" i="1"/>
  <c r="N769" i="1"/>
  <c r="T768" i="1"/>
  <c r="N768" i="1"/>
  <c r="R767" i="1"/>
  <c r="Q767" i="1"/>
  <c r="P767" i="1"/>
  <c r="G746" i="1"/>
  <c r="A724" i="1"/>
  <c r="M724" i="1" s="1"/>
  <c r="A723" i="1"/>
  <c r="A762" i="1" s="1"/>
  <c r="A802" i="1" s="1"/>
  <c r="A721" i="1"/>
  <c r="A760" i="1" s="1"/>
  <c r="A720" i="1"/>
  <c r="A759" i="1" s="1"/>
  <c r="A719" i="1"/>
  <c r="A758" i="1" s="1"/>
  <c r="N758" i="1" s="1"/>
  <c r="A718" i="1"/>
  <c r="A757" i="1" s="1"/>
  <c r="M753" i="1"/>
  <c r="S752" i="1"/>
  <c r="R752" i="1"/>
  <c r="Q752" i="1"/>
  <c r="P752" i="1"/>
  <c r="O752" i="1"/>
  <c r="J752" i="1"/>
  <c r="I752" i="1"/>
  <c r="H752" i="1"/>
  <c r="G752" i="1"/>
  <c r="F752" i="1"/>
  <c r="T751" i="1"/>
  <c r="T750" i="1"/>
  <c r="N750" i="1"/>
  <c r="T749" i="1"/>
  <c r="N749" i="1"/>
  <c r="T748" i="1"/>
  <c r="N748" i="1"/>
  <c r="T747" i="1"/>
  <c r="N747" i="1"/>
  <c r="M747" i="1"/>
  <c r="S746" i="1"/>
  <c r="R746" i="1"/>
  <c r="Q746" i="1"/>
  <c r="P746" i="1"/>
  <c r="O746" i="1"/>
  <c r="J746" i="1"/>
  <c r="I746" i="1"/>
  <c r="H746" i="1"/>
  <c r="F746" i="1"/>
  <c r="T745" i="1"/>
  <c r="N745" i="1"/>
  <c r="T744" i="1"/>
  <c r="N744" i="1"/>
  <c r="T743" i="1"/>
  <c r="N743" i="1"/>
  <c r="T742" i="1"/>
  <c r="N742" i="1"/>
  <c r="T741" i="1"/>
  <c r="N741" i="1"/>
  <c r="T740" i="1"/>
  <c r="N740" i="1"/>
  <c r="T739" i="1"/>
  <c r="N739" i="1"/>
  <c r="T738" i="1"/>
  <c r="N738" i="1"/>
  <c r="S737" i="1"/>
  <c r="S753" i="1" s="1"/>
  <c r="R737" i="1"/>
  <c r="P737" i="1"/>
  <c r="O737" i="1"/>
  <c r="J737" i="1"/>
  <c r="I737" i="1"/>
  <c r="I753" i="1" s="1"/>
  <c r="G737" i="1"/>
  <c r="F737" i="1"/>
  <c r="N735" i="1"/>
  <c r="S734" i="1"/>
  <c r="R734" i="1"/>
  <c r="Q734" i="1"/>
  <c r="P734" i="1"/>
  <c r="O734" i="1"/>
  <c r="J734" i="1"/>
  <c r="I734" i="1"/>
  <c r="H734" i="1"/>
  <c r="G734" i="1"/>
  <c r="F734" i="1"/>
  <c r="T733" i="1"/>
  <c r="N733" i="1"/>
  <c r="T732" i="1"/>
  <c r="N732" i="1"/>
  <c r="T731" i="1"/>
  <c r="N731" i="1"/>
  <c r="T730" i="1"/>
  <c r="N730" i="1"/>
  <c r="T729" i="1"/>
  <c r="N729" i="1"/>
  <c r="R728" i="1"/>
  <c r="Q728" i="1"/>
  <c r="P728" i="1"/>
  <c r="M723" i="1"/>
  <c r="M715" i="1"/>
  <c r="S714" i="1"/>
  <c r="R714" i="1"/>
  <c r="Q714" i="1"/>
  <c r="P714" i="1"/>
  <c r="O714" i="1"/>
  <c r="J714" i="1"/>
  <c r="I714" i="1"/>
  <c r="H714" i="1"/>
  <c r="G714" i="1"/>
  <c r="F714" i="1"/>
  <c r="T713" i="1"/>
  <c r="T712" i="1"/>
  <c r="N712" i="1"/>
  <c r="T711" i="1"/>
  <c r="N711" i="1"/>
  <c r="T710" i="1"/>
  <c r="N710" i="1"/>
  <c r="M710" i="1"/>
  <c r="S709" i="1"/>
  <c r="R709" i="1"/>
  <c r="Q709" i="1"/>
  <c r="P709" i="1"/>
  <c r="O709" i="1"/>
  <c r="J709" i="1"/>
  <c r="I709" i="1"/>
  <c r="H709" i="1"/>
  <c r="G709" i="1"/>
  <c r="F709" i="1"/>
  <c r="T708" i="1"/>
  <c r="T707" i="1"/>
  <c r="N707" i="1"/>
  <c r="T706" i="1"/>
  <c r="N706" i="1"/>
  <c r="T705" i="1"/>
  <c r="N705" i="1"/>
  <c r="T704" i="1"/>
  <c r="N704" i="1"/>
  <c r="T703" i="1"/>
  <c r="N703" i="1"/>
  <c r="T702" i="1"/>
  <c r="N702" i="1"/>
  <c r="T701" i="1"/>
  <c r="N701" i="1"/>
  <c r="S700" i="1"/>
  <c r="R700" i="1"/>
  <c r="P700" i="1"/>
  <c r="O700" i="1"/>
  <c r="J700" i="1"/>
  <c r="I700" i="1"/>
  <c r="G700" i="1"/>
  <c r="F700" i="1"/>
  <c r="T698" i="1"/>
  <c r="N698" i="1"/>
  <c r="S697" i="1"/>
  <c r="R697" i="1"/>
  <c r="Q697" i="1"/>
  <c r="P697" i="1"/>
  <c r="O697" i="1"/>
  <c r="J697" i="1"/>
  <c r="I697" i="1"/>
  <c r="H697" i="1"/>
  <c r="G697" i="1"/>
  <c r="G715" i="1" s="1"/>
  <c r="F697" i="1"/>
  <c r="T696" i="1"/>
  <c r="N696" i="1"/>
  <c r="T695" i="1"/>
  <c r="N695" i="1"/>
  <c r="T694" i="1"/>
  <c r="N694" i="1"/>
  <c r="T693" i="1"/>
  <c r="N693" i="1"/>
  <c r="T692" i="1"/>
  <c r="N692" i="1"/>
  <c r="R691" i="1"/>
  <c r="Q691" i="1"/>
  <c r="P691" i="1"/>
  <c r="F871" i="1"/>
  <c r="M676" i="1"/>
  <c r="S675" i="1"/>
  <c r="R675" i="1"/>
  <c r="Q675" i="1"/>
  <c r="P675" i="1"/>
  <c r="O675" i="1"/>
  <c r="J675" i="1"/>
  <c r="I675" i="1"/>
  <c r="H675" i="1"/>
  <c r="G675" i="1"/>
  <c r="F675" i="1"/>
  <c r="T674" i="1"/>
  <c r="T673" i="1"/>
  <c r="N673" i="1"/>
  <c r="T672" i="1"/>
  <c r="N672" i="1"/>
  <c r="T671" i="1"/>
  <c r="N671" i="1"/>
  <c r="T670" i="1"/>
  <c r="N670" i="1"/>
  <c r="M670" i="1"/>
  <c r="S669" i="1"/>
  <c r="R669" i="1"/>
  <c r="Q669" i="1"/>
  <c r="P669" i="1"/>
  <c r="O669" i="1"/>
  <c r="J669" i="1"/>
  <c r="I669" i="1"/>
  <c r="H669" i="1"/>
  <c r="G669" i="1"/>
  <c r="F669" i="1"/>
  <c r="T668" i="1"/>
  <c r="N668" i="1"/>
  <c r="T667" i="1"/>
  <c r="N667" i="1"/>
  <c r="T666" i="1"/>
  <c r="N666" i="1"/>
  <c r="T665" i="1"/>
  <c r="N665" i="1"/>
  <c r="T664" i="1"/>
  <c r="N664" i="1"/>
  <c r="T663" i="1"/>
  <c r="N663" i="1"/>
  <c r="T662" i="1"/>
  <c r="N662" i="1"/>
  <c r="T661" i="1"/>
  <c r="N661" i="1"/>
  <c r="S660" i="1"/>
  <c r="R660" i="1"/>
  <c r="P660" i="1"/>
  <c r="O660" i="1"/>
  <c r="J660" i="1"/>
  <c r="I660" i="1"/>
  <c r="G660" i="1"/>
  <c r="F660" i="1"/>
  <c r="N658" i="1"/>
  <c r="S657" i="1"/>
  <c r="R657" i="1"/>
  <c r="Q657" i="1"/>
  <c r="P657" i="1"/>
  <c r="O657" i="1"/>
  <c r="J657" i="1"/>
  <c r="I657" i="1"/>
  <c r="H657" i="1"/>
  <c r="G657" i="1"/>
  <c r="G676" i="1" s="1"/>
  <c r="F657" i="1"/>
  <c r="T656" i="1"/>
  <c r="N656" i="1"/>
  <c r="T655" i="1"/>
  <c r="N655" i="1"/>
  <c r="T654" i="1"/>
  <c r="N654" i="1"/>
  <c r="T653" i="1"/>
  <c r="N653" i="1"/>
  <c r="T652" i="1"/>
  <c r="N652" i="1"/>
  <c r="R651" i="1"/>
  <c r="Q651" i="1"/>
  <c r="P651" i="1"/>
  <c r="N622" i="1"/>
  <c r="M637" i="1"/>
  <c r="S636" i="1"/>
  <c r="R636" i="1"/>
  <c r="Q636" i="1"/>
  <c r="P636" i="1"/>
  <c r="O636" i="1"/>
  <c r="J636" i="1"/>
  <c r="I636" i="1"/>
  <c r="H636" i="1"/>
  <c r="G636" i="1"/>
  <c r="F636" i="1"/>
  <c r="T635" i="1"/>
  <c r="T634" i="1"/>
  <c r="N634" i="1"/>
  <c r="T633" i="1"/>
  <c r="N633" i="1"/>
  <c r="T632" i="1"/>
  <c r="N632" i="1"/>
  <c r="T631" i="1"/>
  <c r="N631" i="1"/>
  <c r="M631" i="1"/>
  <c r="R630" i="1"/>
  <c r="Q630" i="1"/>
  <c r="P630" i="1"/>
  <c r="O630" i="1"/>
  <c r="I630" i="1"/>
  <c r="F630" i="1"/>
  <c r="T629" i="1"/>
  <c r="N629" i="1"/>
  <c r="T628" i="1"/>
  <c r="N628" i="1"/>
  <c r="T627" i="1"/>
  <c r="N627" i="1"/>
  <c r="T626" i="1"/>
  <c r="N626" i="1"/>
  <c r="T625" i="1"/>
  <c r="N625" i="1"/>
  <c r="T624" i="1"/>
  <c r="S630" i="1"/>
  <c r="N624" i="1"/>
  <c r="J630" i="1"/>
  <c r="H630" i="1"/>
  <c r="G630" i="1"/>
  <c r="T623" i="1"/>
  <c r="N623" i="1"/>
  <c r="T622" i="1"/>
  <c r="S621" i="1"/>
  <c r="R621" i="1"/>
  <c r="P621" i="1"/>
  <c r="O621" i="1"/>
  <c r="J621" i="1"/>
  <c r="I621" i="1"/>
  <c r="G621" i="1"/>
  <c r="F621" i="1"/>
  <c r="T619" i="1"/>
  <c r="N619" i="1"/>
  <c r="S618" i="1"/>
  <c r="R618" i="1"/>
  <c r="Q618" i="1"/>
  <c r="P618" i="1"/>
  <c r="O618" i="1"/>
  <c r="J618" i="1"/>
  <c r="I618" i="1"/>
  <c r="H618" i="1"/>
  <c r="G618" i="1"/>
  <c r="F618" i="1"/>
  <c r="T617" i="1"/>
  <c r="N617" i="1"/>
  <c r="T616" i="1"/>
  <c r="N616" i="1"/>
  <c r="T615" i="1"/>
  <c r="N615" i="1"/>
  <c r="T614" i="1"/>
  <c r="N614" i="1"/>
  <c r="T613" i="1"/>
  <c r="N613" i="1"/>
  <c r="R612" i="1"/>
  <c r="Q612" i="1"/>
  <c r="P612" i="1"/>
  <c r="M596" i="1"/>
  <c r="S595" i="1"/>
  <c r="R595" i="1"/>
  <c r="Q595" i="1"/>
  <c r="P595" i="1"/>
  <c r="O595" i="1"/>
  <c r="J595" i="1"/>
  <c r="I595" i="1"/>
  <c r="H595" i="1"/>
  <c r="G595" i="1"/>
  <c r="F595" i="1"/>
  <c r="T594" i="1"/>
  <c r="T593" i="1"/>
  <c r="N593" i="1"/>
  <c r="T592" i="1"/>
  <c r="N592" i="1"/>
  <c r="T591" i="1"/>
  <c r="N591" i="1"/>
  <c r="T590" i="1"/>
  <c r="N590" i="1"/>
  <c r="M590" i="1"/>
  <c r="S589" i="1"/>
  <c r="R589" i="1"/>
  <c r="Q589" i="1"/>
  <c r="P589" i="1"/>
  <c r="J589" i="1"/>
  <c r="I589" i="1"/>
  <c r="H589" i="1"/>
  <c r="G589" i="1"/>
  <c r="T588" i="1"/>
  <c r="N588" i="1"/>
  <c r="T587" i="1"/>
  <c r="N587" i="1"/>
  <c r="T586" i="1"/>
  <c r="N586" i="1"/>
  <c r="T585" i="1"/>
  <c r="N585" i="1"/>
  <c r="T584" i="1"/>
  <c r="N584" i="1"/>
  <c r="T583" i="1"/>
  <c r="N583" i="1"/>
  <c r="T582" i="1"/>
  <c r="N582" i="1"/>
  <c r="T581" i="1"/>
  <c r="N581" i="1"/>
  <c r="S580" i="1"/>
  <c r="R580" i="1"/>
  <c r="P580" i="1"/>
  <c r="O580" i="1"/>
  <c r="J580" i="1"/>
  <c r="I580" i="1"/>
  <c r="G580" i="1"/>
  <c r="F580" i="1"/>
  <c r="N578" i="1"/>
  <c r="S577" i="1"/>
  <c r="R577" i="1"/>
  <c r="Q577" i="1"/>
  <c r="P577" i="1"/>
  <c r="O577" i="1"/>
  <c r="J577" i="1"/>
  <c r="I577" i="1"/>
  <c r="H577" i="1"/>
  <c r="G577" i="1"/>
  <c r="F577" i="1"/>
  <c r="T576" i="1"/>
  <c r="N576" i="1"/>
  <c r="T575" i="1"/>
  <c r="N575" i="1"/>
  <c r="T574" i="1"/>
  <c r="N574" i="1"/>
  <c r="T573" i="1"/>
  <c r="N573" i="1"/>
  <c r="T572" i="1"/>
  <c r="N572" i="1"/>
  <c r="R571" i="1"/>
  <c r="Q571" i="1"/>
  <c r="P571" i="1"/>
  <c r="S546" i="1"/>
  <c r="R540" i="1"/>
  <c r="R546" i="1" s="1"/>
  <c r="Q540" i="1"/>
  <c r="Q546" i="1" s="1"/>
  <c r="P540" i="1"/>
  <c r="P546" i="1" s="1"/>
  <c r="J546" i="1"/>
  <c r="I540" i="1"/>
  <c r="I546" i="1" s="1"/>
  <c r="H540" i="1"/>
  <c r="H546" i="1" s="1"/>
  <c r="G540" i="1"/>
  <c r="G546" i="1" s="1"/>
  <c r="M522" i="1"/>
  <c r="M521" i="1"/>
  <c r="M519" i="1"/>
  <c r="M518" i="1"/>
  <c r="M517" i="1"/>
  <c r="M516" i="1"/>
  <c r="A522" i="1"/>
  <c r="A565" i="1" s="1"/>
  <c r="M565" i="1" s="1"/>
  <c r="M606" i="1" s="1"/>
  <c r="A521" i="1"/>
  <c r="A564" i="1" s="1"/>
  <c r="A519" i="1"/>
  <c r="A562" i="1"/>
  <c r="A603" i="1" s="1"/>
  <c r="A644" i="1" s="1"/>
  <c r="M644" i="1" s="1"/>
  <c r="A518" i="1"/>
  <c r="A561" i="1" s="1"/>
  <c r="A517" i="1"/>
  <c r="A560" i="1" s="1"/>
  <c r="A516" i="1"/>
  <c r="A559" i="1" s="1"/>
  <c r="A600" i="1" s="1"/>
  <c r="A641" i="1" s="1"/>
  <c r="N641" i="1" s="1"/>
  <c r="M553" i="1"/>
  <c r="S552" i="1"/>
  <c r="R552" i="1"/>
  <c r="Q552" i="1"/>
  <c r="P552" i="1"/>
  <c r="O552" i="1"/>
  <c r="J552" i="1"/>
  <c r="I552" i="1"/>
  <c r="H552" i="1"/>
  <c r="G552" i="1"/>
  <c r="F552" i="1"/>
  <c r="T551" i="1"/>
  <c r="T550" i="1"/>
  <c r="N550" i="1"/>
  <c r="T549" i="1"/>
  <c r="N549" i="1"/>
  <c r="T548" i="1"/>
  <c r="N548" i="1"/>
  <c r="T547" i="1"/>
  <c r="N547" i="1"/>
  <c r="M547" i="1"/>
  <c r="O546" i="1"/>
  <c r="F546" i="1"/>
  <c r="T545" i="1"/>
  <c r="N545" i="1"/>
  <c r="T544" i="1"/>
  <c r="N544" i="1"/>
  <c r="T543" i="1"/>
  <c r="N543" i="1"/>
  <c r="T542" i="1"/>
  <c r="N542" i="1"/>
  <c r="T541" i="1"/>
  <c r="N541" i="1"/>
  <c r="T540" i="1"/>
  <c r="N540" i="1"/>
  <c r="T539" i="1"/>
  <c r="N539" i="1"/>
  <c r="T538" i="1"/>
  <c r="N538" i="1"/>
  <c r="S537" i="1"/>
  <c r="R537" i="1"/>
  <c r="P537" i="1"/>
  <c r="O537" i="1"/>
  <c r="J537" i="1"/>
  <c r="I537" i="1"/>
  <c r="G537" i="1"/>
  <c r="F537" i="1"/>
  <c r="T535" i="1"/>
  <c r="N535" i="1"/>
  <c r="S534" i="1"/>
  <c r="R534" i="1"/>
  <c r="Q534" i="1"/>
  <c r="P534" i="1"/>
  <c r="O534" i="1"/>
  <c r="J534" i="1"/>
  <c r="I534" i="1"/>
  <c r="H534" i="1"/>
  <c r="G534" i="1"/>
  <c r="F534" i="1"/>
  <c r="T533" i="1"/>
  <c r="N533" i="1"/>
  <c r="T532" i="1"/>
  <c r="N532" i="1"/>
  <c r="T531" i="1"/>
  <c r="N531" i="1"/>
  <c r="T530" i="1"/>
  <c r="N530" i="1"/>
  <c r="T529" i="1"/>
  <c r="N529" i="1"/>
  <c r="R528" i="1"/>
  <c r="Q528" i="1"/>
  <c r="P528" i="1"/>
  <c r="J505" i="1"/>
  <c r="I499" i="1"/>
  <c r="I505" i="1" s="1"/>
  <c r="H499" i="1"/>
  <c r="H505" i="1" s="1"/>
  <c r="S505" i="1"/>
  <c r="R499" i="1"/>
  <c r="R505" i="1"/>
  <c r="Q499" i="1"/>
  <c r="Q505" i="1" s="1"/>
  <c r="P499" i="1"/>
  <c r="P505" i="1" s="1"/>
  <c r="G499" i="1"/>
  <c r="G505" i="1" s="1"/>
  <c r="M511" i="1"/>
  <c r="S510" i="1"/>
  <c r="R510" i="1"/>
  <c r="Q510" i="1"/>
  <c r="P510" i="1"/>
  <c r="O510" i="1"/>
  <c r="J510" i="1"/>
  <c r="I510" i="1"/>
  <c r="H510" i="1"/>
  <c r="G510" i="1"/>
  <c r="F510" i="1"/>
  <c r="T509" i="1"/>
  <c r="T508" i="1"/>
  <c r="T507" i="1"/>
  <c r="T506" i="1"/>
  <c r="M506" i="1"/>
  <c r="O505" i="1"/>
  <c r="F505" i="1"/>
  <c r="T504" i="1"/>
  <c r="T503" i="1"/>
  <c r="T502" i="1"/>
  <c r="T501" i="1"/>
  <c r="N501" i="1"/>
  <c r="T500" i="1"/>
  <c r="T499" i="1"/>
  <c r="T498" i="1"/>
  <c r="T497" i="1"/>
  <c r="S496" i="1"/>
  <c r="R496" i="1"/>
  <c r="P496" i="1"/>
  <c r="O496" i="1"/>
  <c r="J496" i="1"/>
  <c r="I496" i="1"/>
  <c r="G496" i="1"/>
  <c r="F496" i="1"/>
  <c r="T494" i="1"/>
  <c r="N494" i="1"/>
  <c r="S493" i="1"/>
  <c r="R493" i="1"/>
  <c r="Q493" i="1"/>
  <c r="P493" i="1"/>
  <c r="O493" i="1"/>
  <c r="J493" i="1"/>
  <c r="I493" i="1"/>
  <c r="H493" i="1"/>
  <c r="G493" i="1"/>
  <c r="F493" i="1"/>
  <c r="T492" i="1"/>
  <c r="N492" i="1"/>
  <c r="T491" i="1"/>
  <c r="N491" i="1"/>
  <c r="T490" i="1"/>
  <c r="N490" i="1"/>
  <c r="T489" i="1"/>
  <c r="N489" i="1"/>
  <c r="T488" i="1"/>
  <c r="N488" i="1"/>
  <c r="R487" i="1"/>
  <c r="Q487" i="1"/>
  <c r="P487" i="1"/>
  <c r="S462" i="1"/>
  <c r="R456" i="1"/>
  <c r="R462" i="1"/>
  <c r="Q456" i="1"/>
  <c r="Q462" i="1"/>
  <c r="P456" i="1"/>
  <c r="P462" i="1" s="1"/>
  <c r="J462" i="1"/>
  <c r="I456" i="1"/>
  <c r="I462" i="1" s="1"/>
  <c r="H456" i="1"/>
  <c r="H462" i="1" s="1"/>
  <c r="G456" i="1"/>
  <c r="G462" i="1" s="1"/>
  <c r="S406" i="1"/>
  <c r="A270" i="1"/>
  <c r="A323" i="1" s="1"/>
  <c r="A376" i="1" s="1"/>
  <c r="A271" i="1"/>
  <c r="A324" i="1" s="1"/>
  <c r="A377" i="1" s="1"/>
  <c r="A272" i="1"/>
  <c r="A325" i="1" s="1"/>
  <c r="A378" i="1" s="1"/>
  <c r="A273" i="1"/>
  <c r="A326" i="1" s="1"/>
  <c r="A379" i="1" s="1"/>
  <c r="A276" i="1"/>
  <c r="A329" i="1" s="1"/>
  <c r="M270" i="1"/>
  <c r="M271" i="1"/>
  <c r="M272" i="1"/>
  <c r="M273" i="1"/>
  <c r="M276" i="1"/>
  <c r="M329" i="1" s="1"/>
  <c r="T302" i="1"/>
  <c r="M469" i="1"/>
  <c r="S468" i="1"/>
  <c r="R468" i="1"/>
  <c r="Q468" i="1"/>
  <c r="P468" i="1"/>
  <c r="O468" i="1"/>
  <c r="J468" i="1"/>
  <c r="I468" i="1"/>
  <c r="H468" i="1"/>
  <c r="G468" i="1"/>
  <c r="T467" i="1"/>
  <c r="T466" i="1"/>
  <c r="N466" i="1"/>
  <c r="T465" i="1"/>
  <c r="N465" i="1"/>
  <c r="T464" i="1"/>
  <c r="N464" i="1"/>
  <c r="T463" i="1"/>
  <c r="N463" i="1"/>
  <c r="M463" i="1"/>
  <c r="O462" i="1"/>
  <c r="F462" i="1"/>
  <c r="F469" i="1" s="1"/>
  <c r="T461" i="1"/>
  <c r="N461" i="1"/>
  <c r="T460" i="1"/>
  <c r="N460" i="1"/>
  <c r="T459" i="1"/>
  <c r="N459" i="1"/>
  <c r="T458" i="1"/>
  <c r="N458" i="1"/>
  <c r="T457" i="1"/>
  <c r="N457" i="1"/>
  <c r="T456" i="1"/>
  <c r="N456" i="1"/>
  <c r="T455" i="1"/>
  <c r="N455" i="1"/>
  <c r="T454" i="1"/>
  <c r="N454" i="1"/>
  <c r="S453" i="1"/>
  <c r="R453" i="1"/>
  <c r="P453" i="1"/>
  <c r="O453" i="1"/>
  <c r="J453" i="1"/>
  <c r="I453" i="1"/>
  <c r="G453" i="1"/>
  <c r="F453" i="1"/>
  <c r="T451" i="1"/>
  <c r="N451" i="1"/>
  <c r="S450" i="1"/>
  <c r="R450" i="1"/>
  <c r="Q450" i="1"/>
  <c r="P450" i="1"/>
  <c r="O450" i="1"/>
  <c r="J450" i="1"/>
  <c r="I450" i="1"/>
  <c r="H450" i="1"/>
  <c r="G450" i="1"/>
  <c r="T449" i="1"/>
  <c r="N449" i="1"/>
  <c r="T448" i="1"/>
  <c r="N448" i="1"/>
  <c r="T447" i="1"/>
  <c r="N447" i="1"/>
  <c r="T446" i="1"/>
  <c r="N446" i="1"/>
  <c r="T445" i="1"/>
  <c r="N445" i="1"/>
  <c r="R444" i="1"/>
  <c r="Q444" i="1"/>
  <c r="P444" i="1"/>
  <c r="T411" i="1"/>
  <c r="T410" i="1"/>
  <c r="T409" i="1"/>
  <c r="T408" i="1"/>
  <c r="T407" i="1"/>
  <c r="T405" i="1"/>
  <c r="T404" i="1"/>
  <c r="T403" i="1"/>
  <c r="T402" i="1"/>
  <c r="T401" i="1"/>
  <c r="T400" i="1"/>
  <c r="T399" i="1"/>
  <c r="T398" i="1"/>
  <c r="T393" i="1"/>
  <c r="T392" i="1"/>
  <c r="T391" i="1"/>
  <c r="T390" i="1"/>
  <c r="T389" i="1"/>
  <c r="M413" i="1"/>
  <c r="S412" i="1"/>
  <c r="R412" i="1"/>
  <c r="Q412" i="1"/>
  <c r="P412" i="1"/>
  <c r="O412" i="1"/>
  <c r="J412" i="1"/>
  <c r="I412" i="1"/>
  <c r="H412" i="1"/>
  <c r="G412" i="1"/>
  <c r="F412" i="1"/>
  <c r="N410" i="1"/>
  <c r="N409" i="1"/>
  <c r="N408" i="1"/>
  <c r="N407" i="1"/>
  <c r="M407" i="1"/>
  <c r="R406" i="1"/>
  <c r="Q406" i="1"/>
  <c r="P406" i="1"/>
  <c r="J406" i="1"/>
  <c r="I406" i="1"/>
  <c r="H406" i="1"/>
  <c r="G406" i="1"/>
  <c r="N405" i="1"/>
  <c r="N404" i="1"/>
  <c r="N403" i="1"/>
  <c r="N402" i="1"/>
  <c r="N401" i="1"/>
  <c r="N400" i="1"/>
  <c r="N399" i="1"/>
  <c r="N398" i="1"/>
  <c r="S397" i="1"/>
  <c r="R397" i="1"/>
  <c r="P397" i="1"/>
  <c r="O397" i="1"/>
  <c r="J397" i="1"/>
  <c r="I397" i="1"/>
  <c r="G397" i="1"/>
  <c r="F397" i="1"/>
  <c r="N395" i="1"/>
  <c r="S394" i="1"/>
  <c r="R394" i="1"/>
  <c r="Q394" i="1"/>
  <c r="P394" i="1"/>
  <c r="O394" i="1"/>
  <c r="J394" i="1"/>
  <c r="I394" i="1"/>
  <c r="H394" i="1"/>
  <c r="G394" i="1"/>
  <c r="F394" i="1"/>
  <c r="N393" i="1"/>
  <c r="N392" i="1"/>
  <c r="N391" i="1"/>
  <c r="N390" i="1"/>
  <c r="N389" i="1"/>
  <c r="R388" i="1"/>
  <c r="Q388" i="1"/>
  <c r="P388" i="1"/>
  <c r="T355" i="1"/>
  <c r="M360" i="1"/>
  <c r="S359" i="1"/>
  <c r="R359" i="1"/>
  <c r="Q359" i="1"/>
  <c r="P359" i="1"/>
  <c r="O359" i="1"/>
  <c r="J359" i="1"/>
  <c r="I359" i="1"/>
  <c r="H359" i="1"/>
  <c r="G359" i="1"/>
  <c r="F359" i="1"/>
  <c r="T358" i="1"/>
  <c r="T357" i="1"/>
  <c r="N357" i="1"/>
  <c r="T356" i="1"/>
  <c r="N356" i="1"/>
  <c r="N355" i="1"/>
  <c r="T354" i="1"/>
  <c r="N354" i="1"/>
  <c r="M354" i="1"/>
  <c r="S353" i="1"/>
  <c r="R353" i="1"/>
  <c r="Q353" i="1"/>
  <c r="P353" i="1"/>
  <c r="O353" i="1"/>
  <c r="J353" i="1"/>
  <c r="I353" i="1"/>
  <c r="H353" i="1"/>
  <c r="G353" i="1"/>
  <c r="F353" i="1"/>
  <c r="T352" i="1"/>
  <c r="N352" i="1"/>
  <c r="T351" i="1"/>
  <c r="N351" i="1"/>
  <c r="T350" i="1"/>
  <c r="N350" i="1"/>
  <c r="T349" i="1"/>
  <c r="N349" i="1"/>
  <c r="T348" i="1"/>
  <c r="N348" i="1"/>
  <c r="T347" i="1"/>
  <c r="N347" i="1"/>
  <c r="T346" i="1"/>
  <c r="N346" i="1"/>
  <c r="T345" i="1"/>
  <c r="N345" i="1"/>
  <c r="S344" i="1"/>
  <c r="R344" i="1"/>
  <c r="P344" i="1"/>
  <c r="O344" i="1"/>
  <c r="J344" i="1"/>
  <c r="I344" i="1"/>
  <c r="G344" i="1"/>
  <c r="F344" i="1"/>
  <c r="T342" i="1"/>
  <c r="N342" i="1"/>
  <c r="S341" i="1"/>
  <c r="R341" i="1"/>
  <c r="Q341" i="1"/>
  <c r="Q360" i="1" s="1"/>
  <c r="P341" i="1"/>
  <c r="O341" i="1"/>
  <c r="J341" i="1"/>
  <c r="I341" i="1"/>
  <c r="H341" i="1"/>
  <c r="G341" i="1"/>
  <c r="F341" i="1"/>
  <c r="T340" i="1"/>
  <c r="N340" i="1"/>
  <c r="T339" i="1"/>
  <c r="N339" i="1"/>
  <c r="T338" i="1"/>
  <c r="N338" i="1"/>
  <c r="T337" i="1"/>
  <c r="N337" i="1"/>
  <c r="T336" i="1"/>
  <c r="N336" i="1"/>
  <c r="R335" i="1"/>
  <c r="Q335" i="1"/>
  <c r="P335" i="1"/>
  <c r="N302" i="1"/>
  <c r="N299" i="1"/>
  <c r="M307" i="1"/>
  <c r="S306" i="1"/>
  <c r="R306" i="1"/>
  <c r="Q306" i="1"/>
  <c r="P306" i="1"/>
  <c r="O306" i="1"/>
  <c r="J306" i="1"/>
  <c r="I306" i="1"/>
  <c r="H306" i="1"/>
  <c r="G306" i="1"/>
  <c r="F306" i="1"/>
  <c r="T305" i="1"/>
  <c r="T304" i="1"/>
  <c r="T303" i="1"/>
  <c r="N303" i="1"/>
  <c r="T301" i="1"/>
  <c r="N301" i="1"/>
  <c r="M301" i="1"/>
  <c r="R300" i="1"/>
  <c r="Q300" i="1"/>
  <c r="P300" i="1"/>
  <c r="J300" i="1"/>
  <c r="I300" i="1"/>
  <c r="H300" i="1"/>
  <c r="G300" i="1"/>
  <c r="T299" i="1"/>
  <c r="T298" i="1"/>
  <c r="N298" i="1"/>
  <c r="T297" i="1"/>
  <c r="N297" i="1"/>
  <c r="T296" i="1"/>
  <c r="N296" i="1"/>
  <c r="T295" i="1"/>
  <c r="T294" i="1"/>
  <c r="N294" i="1"/>
  <c r="T293" i="1"/>
  <c r="N293" i="1"/>
  <c r="T292" i="1"/>
  <c r="N292" i="1"/>
  <c r="S291" i="1"/>
  <c r="R291" i="1"/>
  <c r="P291" i="1"/>
  <c r="O291" i="1"/>
  <c r="J291" i="1"/>
  <c r="I291" i="1"/>
  <c r="G291" i="1"/>
  <c r="F291" i="1"/>
  <c r="T289" i="1"/>
  <c r="S288" i="1"/>
  <c r="R288" i="1"/>
  <c r="Q288" i="1"/>
  <c r="P288" i="1"/>
  <c r="O288" i="1"/>
  <c r="J288" i="1"/>
  <c r="I288" i="1"/>
  <c r="H288" i="1"/>
  <c r="G288" i="1"/>
  <c r="F288" i="1"/>
  <c r="T287" i="1"/>
  <c r="N287" i="1"/>
  <c r="T286" i="1"/>
  <c r="N286" i="1"/>
  <c r="T285" i="1"/>
  <c r="N285" i="1"/>
  <c r="T284" i="1"/>
  <c r="N284" i="1"/>
  <c r="T283" i="1"/>
  <c r="N283" i="1"/>
  <c r="R282" i="1"/>
  <c r="Q282" i="1"/>
  <c r="P282" i="1"/>
  <c r="R191" i="1"/>
  <c r="Q191" i="1"/>
  <c r="P191" i="1"/>
  <c r="R208" i="1"/>
  <c r="R209" i="1" s="1"/>
  <c r="Q208" i="1"/>
  <c r="P208" i="1"/>
  <c r="I208" i="1"/>
  <c r="H208" i="1"/>
  <c r="G208" i="1"/>
  <c r="I203" i="1"/>
  <c r="H203" i="1"/>
  <c r="G203" i="1"/>
  <c r="R203" i="1"/>
  <c r="Q203" i="1"/>
  <c r="P203" i="1"/>
  <c r="T205" i="1"/>
  <c r="T206" i="1"/>
  <c r="T207" i="1"/>
  <c r="T204" i="1"/>
  <c r="T196" i="1"/>
  <c r="T197" i="1"/>
  <c r="T198" i="1"/>
  <c r="T199" i="1"/>
  <c r="T200" i="1"/>
  <c r="T201" i="1"/>
  <c r="T202" i="1"/>
  <c r="T195" i="1"/>
  <c r="I194" i="1"/>
  <c r="G194" i="1"/>
  <c r="R194" i="1"/>
  <c r="P194" i="1"/>
  <c r="T192" i="1"/>
  <c r="I191" i="1"/>
  <c r="H191" i="1"/>
  <c r="G191" i="1"/>
  <c r="T190" i="1"/>
  <c r="T189" i="1"/>
  <c r="T188" i="1"/>
  <c r="T187" i="1"/>
  <c r="T186" i="1"/>
  <c r="R185" i="1"/>
  <c r="Q185" i="1"/>
  <c r="P185" i="1"/>
  <c r="N190" i="1"/>
  <c r="S191" i="1"/>
  <c r="J191" i="1"/>
  <c r="S208" i="1"/>
  <c r="J208" i="1"/>
  <c r="S203" i="1"/>
  <c r="J203" i="1"/>
  <c r="J194" i="1"/>
  <c r="S194" i="1"/>
  <c r="N201" i="1"/>
  <c r="N200" i="1"/>
  <c r="O208" i="1"/>
  <c r="F208" i="1"/>
  <c r="N206" i="1"/>
  <c r="N205" i="1"/>
  <c r="M204" i="1"/>
  <c r="N204" i="1"/>
  <c r="M209" i="1"/>
  <c r="O203" i="1"/>
  <c r="O191" i="1"/>
  <c r="F203" i="1"/>
  <c r="F191" i="1"/>
  <c r="N199" i="1"/>
  <c r="N198" i="1"/>
  <c r="N197" i="1"/>
  <c r="N196" i="1"/>
  <c r="N195" i="1"/>
  <c r="N192" i="1"/>
  <c r="N189" i="1"/>
  <c r="N188" i="1"/>
  <c r="N187" i="1"/>
  <c r="N186" i="1"/>
  <c r="O194" i="1"/>
  <c r="O209" i="1" s="1"/>
  <c r="F194" i="1"/>
  <c r="G596" i="1"/>
  <c r="A763" i="1"/>
  <c r="M763" i="1" s="1"/>
  <c r="F832" i="1"/>
  <c r="J753" i="1"/>
  <c r="O753" i="1"/>
  <c r="I676" i="1"/>
  <c r="H676" i="1"/>
  <c r="N719" i="1"/>
  <c r="M720" i="1"/>
  <c r="G637" i="1" l="1"/>
  <c r="O637" i="1"/>
  <c r="J637" i="1"/>
  <c r="F553" i="1"/>
  <c r="O511" i="1"/>
  <c r="R469" i="1"/>
  <c r="H637" i="1"/>
  <c r="S676" i="1"/>
  <c r="H511" i="1"/>
  <c r="R792" i="1"/>
  <c r="G832" i="1"/>
  <c r="P871" i="1"/>
  <c r="H209" i="1"/>
  <c r="S553" i="1"/>
  <c r="R753" i="1"/>
  <c r="F753" i="1"/>
  <c r="F78" i="1"/>
  <c r="J511" i="1"/>
  <c r="R715" i="1"/>
  <c r="Q469" i="1"/>
  <c r="R511" i="1"/>
  <c r="J596" i="1"/>
  <c r="Q871" i="1"/>
  <c r="F38" i="1"/>
  <c r="R871" i="1"/>
  <c r="G38" i="1"/>
  <c r="Q307" i="1"/>
  <c r="G360" i="1"/>
  <c r="R360" i="1"/>
  <c r="N560" i="1"/>
  <c r="A601" i="1"/>
  <c r="A642" i="1" s="1"/>
  <c r="N642" i="1" s="1"/>
  <c r="M601" i="1"/>
  <c r="F676" i="1"/>
  <c r="H715" i="1"/>
  <c r="S715" i="1"/>
  <c r="H871" i="1"/>
  <c r="P38" i="1"/>
  <c r="P413" i="1"/>
  <c r="I715" i="1"/>
  <c r="I360" i="1"/>
  <c r="O469" i="1"/>
  <c r="G511" i="1"/>
  <c r="I553" i="1"/>
  <c r="J715" i="1"/>
  <c r="G413" i="1"/>
  <c r="I413" i="1"/>
  <c r="H469" i="1"/>
  <c r="O553" i="1"/>
  <c r="O715" i="1"/>
  <c r="G78" i="1"/>
  <c r="O360" i="1"/>
  <c r="J676" i="1"/>
  <c r="J209" i="1"/>
  <c r="G307" i="1"/>
  <c r="R596" i="1"/>
  <c r="O676" i="1"/>
  <c r="R676" i="1"/>
  <c r="Q715" i="1"/>
  <c r="H753" i="1"/>
  <c r="I209" i="1"/>
  <c r="H307" i="1"/>
  <c r="I307" i="1"/>
  <c r="S307" i="1"/>
  <c r="J413" i="1"/>
  <c r="P469" i="1"/>
  <c r="S871" i="1"/>
  <c r="G871" i="1"/>
  <c r="I596" i="1"/>
  <c r="O38" i="1"/>
  <c r="J307" i="1"/>
  <c r="S360" i="1"/>
  <c r="H360" i="1"/>
  <c r="S413" i="1"/>
  <c r="O832" i="1"/>
  <c r="R832" i="1"/>
  <c r="G792" i="1"/>
  <c r="H792" i="1"/>
  <c r="P832" i="1"/>
  <c r="Q78" i="1"/>
  <c r="Q832" i="1"/>
  <c r="R78" i="1"/>
  <c r="M759" i="1"/>
  <c r="A799" i="1"/>
  <c r="A382" i="1"/>
  <c r="M382" i="1" s="1"/>
  <c r="S78" i="1"/>
  <c r="M603" i="1"/>
  <c r="P360" i="1"/>
  <c r="Q553" i="1"/>
  <c r="Q676" i="1"/>
  <c r="I792" i="1"/>
  <c r="O792" i="1"/>
  <c r="M562" i="1"/>
  <c r="I511" i="1"/>
  <c r="J792" i="1"/>
  <c r="S832" i="1"/>
  <c r="O78" i="1"/>
  <c r="G469" i="1"/>
  <c r="P676" i="1"/>
  <c r="F209" i="1"/>
  <c r="P307" i="1"/>
  <c r="J469" i="1"/>
  <c r="S469" i="1"/>
  <c r="H596" i="1"/>
  <c r="P637" i="1"/>
  <c r="A798" i="1"/>
  <c r="H413" i="1"/>
  <c r="J553" i="1"/>
  <c r="S637" i="1"/>
  <c r="Q637" i="1"/>
  <c r="F637" i="1"/>
  <c r="P792" i="1"/>
  <c r="P209" i="1"/>
  <c r="F511" i="1"/>
  <c r="P511" i="1"/>
  <c r="P553" i="1"/>
  <c r="R637" i="1"/>
  <c r="G753" i="1"/>
  <c r="P753" i="1"/>
  <c r="I871" i="1"/>
  <c r="S38" i="1"/>
  <c r="Q209" i="1"/>
  <c r="R307" i="1"/>
  <c r="J360" i="1"/>
  <c r="Q413" i="1"/>
  <c r="Q753" i="1"/>
  <c r="J871" i="1"/>
  <c r="F360" i="1"/>
  <c r="R413" i="1"/>
  <c r="G553" i="1"/>
  <c r="S792" i="1"/>
  <c r="H832" i="1"/>
  <c r="O871" i="1"/>
  <c r="G209" i="1"/>
  <c r="H553" i="1"/>
  <c r="P596" i="1"/>
  <c r="S596" i="1"/>
  <c r="I832" i="1"/>
  <c r="J78" i="1"/>
  <c r="S209" i="1"/>
  <c r="Q596" i="1"/>
  <c r="F715" i="1"/>
  <c r="P715" i="1"/>
  <c r="J832" i="1"/>
  <c r="Q511" i="1"/>
  <c r="I637" i="1"/>
  <c r="S511" i="1"/>
  <c r="N718" i="1"/>
  <c r="P78" i="1"/>
  <c r="S125" i="1"/>
  <c r="F125" i="1"/>
  <c r="O125" i="1"/>
  <c r="J125" i="1"/>
  <c r="P125" i="1"/>
  <c r="H125" i="1"/>
  <c r="I125" i="1"/>
  <c r="R125" i="1"/>
  <c r="Q125" i="1"/>
  <c r="G125" i="1"/>
  <c r="M326" i="1"/>
  <c r="M378" i="1"/>
  <c r="A434" i="1"/>
  <c r="M434" i="1" s="1"/>
  <c r="A602" i="1"/>
  <c r="A643" i="1" s="1"/>
  <c r="M643" i="1" s="1"/>
  <c r="M602" i="1"/>
  <c r="M561" i="1"/>
  <c r="N757" i="1"/>
  <c r="A797" i="1"/>
  <c r="H78" i="1"/>
  <c r="I78" i="1"/>
  <c r="M324" i="1"/>
  <c r="M323" i="1"/>
  <c r="M564" i="1"/>
  <c r="M605" i="1" s="1"/>
  <c r="A605" i="1"/>
  <c r="A646" i="1" s="1"/>
  <c r="M646" i="1" s="1"/>
  <c r="I469" i="1"/>
  <c r="R553" i="1"/>
  <c r="M760" i="1"/>
  <c r="A800" i="1"/>
  <c r="M440" i="1"/>
  <c r="M384" i="1"/>
  <c r="A841" i="1"/>
  <c r="M802" i="1"/>
  <c r="M600" i="1"/>
  <c r="M325" i="1"/>
  <c r="M762" i="1"/>
  <c r="N559" i="1"/>
  <c r="M721" i="1"/>
  <c r="A803" i="1"/>
  <c r="A606" i="1"/>
  <c r="A647" i="1" s="1"/>
  <c r="M647" i="1" s="1"/>
  <c r="A438" i="1" l="1"/>
  <c r="M438" i="1" s="1"/>
  <c r="M799" i="1"/>
  <c r="A838" i="1"/>
  <c r="N798" i="1"/>
  <c r="A837" i="1"/>
  <c r="A842" i="1"/>
  <c r="M803" i="1"/>
  <c r="A839" i="1"/>
  <c r="M800" i="1"/>
  <c r="N797" i="1"/>
  <c r="A836" i="1"/>
  <c r="A433" i="1"/>
  <c r="N433" i="1" s="1"/>
  <c r="N377" i="1"/>
  <c r="A432" i="1"/>
  <c r="N432" i="1" s="1"/>
  <c r="N376" i="1"/>
  <c r="M379" i="1"/>
  <c r="A435" i="1"/>
  <c r="M435" i="1" s="1"/>
  <c r="M841" i="1"/>
  <c r="A6" i="1"/>
  <c r="A2" i="1" l="1"/>
  <c r="N837" i="1"/>
  <c r="A3" i="1"/>
  <c r="M838" i="1"/>
  <c r="A1" i="1"/>
  <c r="N836" i="1"/>
  <c r="A4" i="1"/>
  <c r="M839" i="1"/>
  <c r="A8" i="1"/>
  <c r="M842" i="1"/>
</calcChain>
</file>

<file path=xl/sharedStrings.xml><?xml version="1.0" encoding="utf-8"?>
<sst xmlns="http://schemas.openxmlformats.org/spreadsheetml/2006/main" count="2539" uniqueCount="280">
  <si>
    <t xml:space="preserve"> </t>
  </si>
  <si>
    <t>Прием пищи</t>
  </si>
  <si>
    <t>Выход блюда</t>
  </si>
  <si>
    <t>Энергетическая ценность</t>
  </si>
  <si>
    <t>Наименование блюда</t>
  </si>
  <si>
    <t>Завтрак</t>
  </si>
  <si>
    <t>Чай с сахаром</t>
  </si>
  <si>
    <t>Масло сливочное</t>
  </si>
  <si>
    <t>Итого за завтрак</t>
  </si>
  <si>
    <t>Второй завтрак</t>
  </si>
  <si>
    <t>Итого за второй завтрак</t>
  </si>
  <si>
    <t>Итого за обед</t>
  </si>
  <si>
    <t>Полдник</t>
  </si>
  <si>
    <t>Итого за полдник</t>
  </si>
  <si>
    <t>Батон  (пшеничный)</t>
  </si>
  <si>
    <t>Обед</t>
  </si>
  <si>
    <t>Хлеб пшеничный</t>
  </si>
  <si>
    <t>Итого за день:</t>
  </si>
  <si>
    <t>Соус томатный</t>
  </si>
  <si>
    <t>Сыр твердый</t>
  </si>
  <si>
    <t>Какао на молочных сливках</t>
  </si>
  <si>
    <t>Каша молочная жидкая манная</t>
  </si>
  <si>
    <t>Напиток из плодов шиповника</t>
  </si>
  <si>
    <t>Салат из белокачанной капусты с морковью</t>
  </si>
  <si>
    <t>Суп картофльный с галушками на курином бульоне</t>
  </si>
  <si>
    <t>Птица тушеная в соусе</t>
  </si>
  <si>
    <t>Каша вязкая пшеничная</t>
  </si>
  <si>
    <t>Кисель из концентрата на плодовых и ягодных экстрактах</t>
  </si>
  <si>
    <t>Омлет с кукурузой сладкой</t>
  </si>
  <si>
    <t>Хлеб ржаной</t>
  </si>
  <si>
    <t>Б</t>
  </si>
  <si>
    <t>Ж</t>
  </si>
  <si>
    <t>У</t>
  </si>
  <si>
    <t>Пищевые вещества</t>
  </si>
  <si>
    <t>№ ТТК</t>
  </si>
  <si>
    <t>7.45</t>
  </si>
  <si>
    <t>7.3</t>
  </si>
  <si>
    <t>7.8.2</t>
  </si>
  <si>
    <t>1.63</t>
  </si>
  <si>
    <t>1.68</t>
  </si>
  <si>
    <t>8.2.1</t>
  </si>
  <si>
    <t>1.48</t>
  </si>
  <si>
    <t>2.23</t>
  </si>
  <si>
    <t>3.45</t>
  </si>
  <si>
    <t>5.8</t>
  </si>
  <si>
    <t>4.1</t>
  </si>
  <si>
    <t>7.4.3</t>
  </si>
  <si>
    <t>8.4</t>
  </si>
  <si>
    <t>7.43</t>
  </si>
  <si>
    <t>Каша молочная жидкая пшенная</t>
  </si>
  <si>
    <t>7.116</t>
  </si>
  <si>
    <t>Фрукты свежие</t>
  </si>
  <si>
    <t>8.25</t>
  </si>
  <si>
    <t>4.10</t>
  </si>
  <si>
    <t>Свекольник вегетарианский со сметаной</t>
  </si>
  <si>
    <t>3.4</t>
  </si>
  <si>
    <t>Каша вязкая рисовая</t>
  </si>
  <si>
    <t>Компот из сухофруктов</t>
  </si>
  <si>
    <t>8.2</t>
  </si>
  <si>
    <t>5.8.15</t>
  </si>
  <si>
    <t>7.4</t>
  </si>
  <si>
    <t>1.26</t>
  </si>
  <si>
    <t>2.20</t>
  </si>
  <si>
    <t>3.49</t>
  </si>
  <si>
    <t>Пюре гороховое</t>
  </si>
  <si>
    <t>4.11</t>
  </si>
  <si>
    <t>Рагу из овощей</t>
  </si>
  <si>
    <t>4.15</t>
  </si>
  <si>
    <t>Каша молочная жидкая гречневая</t>
  </si>
  <si>
    <t>Каша молочная жидкая овсяная</t>
  </si>
  <si>
    <t>Свекла отварная</t>
  </si>
  <si>
    <t>Щи из свежей капусты с картофелем</t>
  </si>
  <si>
    <t>Макароны запеченые с сыром</t>
  </si>
  <si>
    <t>2.7</t>
  </si>
  <si>
    <t>3.48</t>
  </si>
  <si>
    <t>4.23</t>
  </si>
  <si>
    <t>Каша молочная жидкая ячневая</t>
  </si>
  <si>
    <t>Морковь отварная</t>
  </si>
  <si>
    <t>Суп с рыбными консервами</t>
  </si>
  <si>
    <t>2.13.3</t>
  </si>
  <si>
    <t>Тефтели из курицы с рисом ("Ежики") в соусе</t>
  </si>
  <si>
    <t>3.30</t>
  </si>
  <si>
    <t>Капуста свежая тушеная</t>
  </si>
  <si>
    <t>4.18</t>
  </si>
  <si>
    <t>Сок фруктовый</t>
  </si>
  <si>
    <t>7.8</t>
  </si>
  <si>
    <t>Ватрушка с повидлом</t>
  </si>
  <si>
    <t>6.7</t>
  </si>
  <si>
    <t>Кисломолочный напиток "Снежок"</t>
  </si>
  <si>
    <t>7.7.1</t>
  </si>
  <si>
    <t>4.10.2</t>
  </si>
  <si>
    <t>2.18</t>
  </si>
  <si>
    <t xml:space="preserve">Утверждаю </t>
  </si>
  <si>
    <t>Заведующий МБДОУ «Д/С № 3</t>
  </si>
  <si>
    <t xml:space="preserve"> кп Горные Ключи» В.В. Юшкова</t>
  </si>
  <si>
    <t xml:space="preserve">                                                       ____________</t>
  </si>
  <si>
    <t>_______________</t>
  </si>
  <si>
    <t>Меню на</t>
  </si>
  <si>
    <t xml:space="preserve">            «____» ___________ 202___г </t>
  </si>
  <si>
    <t xml:space="preserve">          «____» ____________ 202____г </t>
  </si>
  <si>
    <t>Каша молочная жидкая кукрузная</t>
  </si>
  <si>
    <t>Кофейный напиток на молочных сливках</t>
  </si>
  <si>
    <t>Голубцы ленивые</t>
  </si>
  <si>
    <t>Соус сметанный</t>
  </si>
  <si>
    <t>Компот из свежих фруктов</t>
  </si>
  <si>
    <t>Омлет с зеленым горошком</t>
  </si>
  <si>
    <t>5.9</t>
  </si>
  <si>
    <t>3.11</t>
  </si>
  <si>
    <t>2.13.44</t>
  </si>
  <si>
    <t>7.3.8</t>
  </si>
  <si>
    <t>8.4.1</t>
  </si>
  <si>
    <t>Огурец соленый</t>
  </si>
  <si>
    <t>Пюре картофельное</t>
  </si>
  <si>
    <t>Борщ с капустой и картофелем со сметаной</t>
  </si>
  <si>
    <t>Соус сметанный сладкий ванильный</t>
  </si>
  <si>
    <t>7.45.1</t>
  </si>
  <si>
    <t>2.1</t>
  </si>
  <si>
    <t>Котлета из рыбы</t>
  </si>
  <si>
    <t>3.13.1</t>
  </si>
  <si>
    <t>Соус белый</t>
  </si>
  <si>
    <t>5.5</t>
  </si>
  <si>
    <t>4.9</t>
  </si>
  <si>
    <t>4.17.12</t>
  </si>
  <si>
    <t>5.9.2</t>
  </si>
  <si>
    <t>Щи с моркой капустой "Морские"</t>
  </si>
  <si>
    <t>Гуляш из отварного мяса</t>
  </si>
  <si>
    <t>Каша перловая вязкая</t>
  </si>
  <si>
    <t>Сельдь соленая порциями</t>
  </si>
  <si>
    <t>1,26</t>
  </si>
  <si>
    <t>2.7.3</t>
  </si>
  <si>
    <t>3.21</t>
  </si>
  <si>
    <t>7.7.4</t>
  </si>
  <si>
    <t>Суп из овощей с фрикадельками рыбными</t>
  </si>
  <si>
    <t xml:space="preserve">Пудинг манный на кефире </t>
  </si>
  <si>
    <t>Кисель</t>
  </si>
  <si>
    <t>2.13.5</t>
  </si>
  <si>
    <t>3.65</t>
  </si>
  <si>
    <t>4.15.3</t>
  </si>
  <si>
    <t>4.17.2</t>
  </si>
  <si>
    <t>7.4.6</t>
  </si>
  <si>
    <t xml:space="preserve"> 3 - неделя 15-й - день Пятница (1-3)</t>
  </si>
  <si>
    <t>3 - неделя 14 - й - день Пятница (3-7)</t>
  </si>
  <si>
    <t>Каша молочная жидкая пшеничная</t>
  </si>
  <si>
    <t>Суп картофельный с клецками на курином бульоне</t>
  </si>
  <si>
    <t>Картофель тушеный с мясом птицы</t>
  </si>
  <si>
    <t>Кондитерские изделия (печенье)</t>
  </si>
  <si>
    <t>Молоко кипяченое</t>
  </si>
  <si>
    <t>3.24.6</t>
  </si>
  <si>
    <t>7.8.3</t>
  </si>
  <si>
    <t>7.7</t>
  </si>
  <si>
    <t>Салат из свеклы отварной</t>
  </si>
  <si>
    <t>1.23</t>
  </si>
  <si>
    <t>Суп картофльный с макаронными изделиями на курином бульоне</t>
  </si>
  <si>
    <t>2.16</t>
  </si>
  <si>
    <t>Солянка по - Шмаковски с рисом</t>
  </si>
  <si>
    <t>3.24.3</t>
  </si>
  <si>
    <t>Омлет запеченый с морковью</t>
  </si>
  <si>
    <t>8.4.6</t>
  </si>
  <si>
    <t xml:space="preserve"> 4 - неделя 16-й - день Понедельник (1-3)</t>
  </si>
  <si>
    <t>4 - неделя 16-й - день Понедельник (3-7)</t>
  </si>
  <si>
    <t xml:space="preserve"> 4 - неделя 17-й - день Вторник (1-3)</t>
  </si>
  <si>
    <t>4 - неделя 17 - й - день Вторник (3-7)</t>
  </si>
  <si>
    <t>Каша молочная жидкая пшеная</t>
  </si>
  <si>
    <t>Рыба тушеная в томате с овощами</t>
  </si>
  <si>
    <t>3.5.1</t>
  </si>
  <si>
    <t>Сырники из творога</t>
  </si>
  <si>
    <t>8.7</t>
  </si>
  <si>
    <t>Сгущенное молоко</t>
  </si>
  <si>
    <t xml:space="preserve"> 4 - неделя 18-й - день Среда (1-3)</t>
  </si>
  <si>
    <t>4 - неделя 18 - й - день Среда (3-7)</t>
  </si>
  <si>
    <t>Суп капртофельный с крупой (гречка), с говядиной тушеной (консерва)</t>
  </si>
  <si>
    <t>2.13.4</t>
  </si>
  <si>
    <t>Оладьи из печени в соусе</t>
  </si>
  <si>
    <t>3.56</t>
  </si>
  <si>
    <t>Сладкий плов с сухофруктами</t>
  </si>
  <si>
    <t>4.17.4</t>
  </si>
  <si>
    <t xml:space="preserve"> 4 - неделя 19-й - день Четверг (1-3)</t>
  </si>
  <si>
    <t>4 - неделя 19 - й - день Четверг (3-7)</t>
  </si>
  <si>
    <t>Гуляш из отварного мяса птицы</t>
  </si>
  <si>
    <t>Каша вязкая пшенная</t>
  </si>
  <si>
    <t xml:space="preserve">Зразы картофельные </t>
  </si>
  <si>
    <t>4.41</t>
  </si>
  <si>
    <t xml:space="preserve"> 4 - неделя 20-й - день Пятница (1-3)</t>
  </si>
  <si>
    <t>4 - неделя 20 - й - день Пятница (3-7)</t>
  </si>
  <si>
    <t>Каша молочная жидкая рисовая</t>
  </si>
  <si>
    <t>Салат из моркови отварной</t>
  </si>
  <si>
    <t>1.23.4</t>
  </si>
  <si>
    <t>Суп пюре с яичными хлопьями</t>
  </si>
  <si>
    <t>2.13.1</t>
  </si>
  <si>
    <t>Котлета мясная</t>
  </si>
  <si>
    <t>Макароны откидные</t>
  </si>
  <si>
    <t>4.6</t>
  </si>
  <si>
    <t xml:space="preserve"> 1 - неделя 1-й - день Понедельник (1-3)</t>
  </si>
  <si>
    <t>1 - неделя 1 - й - день Понедельник (3-7)</t>
  </si>
  <si>
    <t>Каша молочная жидкая кукурузная</t>
  </si>
  <si>
    <t>Суп картофельный с галушками на курином бульоне</t>
  </si>
  <si>
    <t>Кнели из мяса птицы, запеченые</t>
  </si>
  <si>
    <t>3.31.1</t>
  </si>
  <si>
    <t>4.18.5</t>
  </si>
  <si>
    <t>Компот из свежих фруктов и ягод</t>
  </si>
  <si>
    <t>7.2</t>
  </si>
  <si>
    <t>Омлет натуральный</t>
  </si>
  <si>
    <t xml:space="preserve"> 1 - неделя 2-й - день Вторник (1-3)</t>
  </si>
  <si>
    <t>1 - неделя 2-й - день Вторник (3-7)</t>
  </si>
  <si>
    <t>Биточки из рыбы</t>
  </si>
  <si>
    <t>Картофельное пюре</t>
  </si>
  <si>
    <t xml:space="preserve">Пудинг из творога </t>
  </si>
  <si>
    <t>Соус сметанный сладкий</t>
  </si>
  <si>
    <t>8.11</t>
  </si>
  <si>
    <t xml:space="preserve"> 1 - неделя 3-й - день Среда (1-3)</t>
  </si>
  <si>
    <t>1 - неделя 3-й - день Среда (3-7)</t>
  </si>
  <si>
    <t>Рассольник Ленинградский с мясом птицы, со сметаной</t>
  </si>
  <si>
    <t>2.12.1</t>
  </si>
  <si>
    <t>Печень по - строгановски в соусе сметанном</t>
  </si>
  <si>
    <t>3.6</t>
  </si>
  <si>
    <t>Каша вязкая гречневая</t>
  </si>
  <si>
    <t>Манные биточки с повидлом</t>
  </si>
  <si>
    <t>Повидло на полив</t>
  </si>
  <si>
    <t>4.19.2</t>
  </si>
  <si>
    <t xml:space="preserve"> 1 - неделя 4-й - день Четверг (1-3)</t>
  </si>
  <si>
    <t>1 - неделя 4-й - день Четверг (3-7)</t>
  </si>
  <si>
    <t>Суп молочный вермишелевый</t>
  </si>
  <si>
    <t>Суп - пюре гороховый с гренками</t>
  </si>
  <si>
    <t>2.22</t>
  </si>
  <si>
    <t>Тефтели мясные в соусе</t>
  </si>
  <si>
    <t>3.28</t>
  </si>
  <si>
    <t>Каша вязкая перловая</t>
  </si>
  <si>
    <t>Винегрет с сельдью</t>
  </si>
  <si>
    <t>1.3</t>
  </si>
  <si>
    <t xml:space="preserve"> 1 - неделя 5-й - день Пятница (1-3)</t>
  </si>
  <si>
    <t>1 - неделя 5-й - день Пятница (3-7)</t>
  </si>
  <si>
    <t>Суп крестьянский с крупой</t>
  </si>
  <si>
    <t>2.13</t>
  </si>
  <si>
    <t>Плов из отварной курицы</t>
  </si>
  <si>
    <t>3.46</t>
  </si>
  <si>
    <t>Булочка с крошкой</t>
  </si>
  <si>
    <t>6.1</t>
  </si>
  <si>
    <t>К/М напиток "Снежок"</t>
  </si>
  <si>
    <t>НЕДЕЛЯ 2 ДЕНЬ 6 ПОНЕДЕЛЬНИК</t>
  </si>
  <si>
    <t>ВОЗРАСТНАЯ КАТЕГОРИЯ от 1 года до 3 лет</t>
  </si>
  <si>
    <t>Меню приготавливаемых блюд</t>
  </si>
  <si>
    <t>ВОЗРАСТНАЯ КАТЕГОРИЯ от 3 лет до 6 лет</t>
  </si>
  <si>
    <t>Суп "Есентукский" на курином бульоне</t>
  </si>
  <si>
    <t>2.13.2</t>
  </si>
  <si>
    <t>Кисель из свежемороженной ягоды</t>
  </si>
  <si>
    <t>7.9</t>
  </si>
  <si>
    <t>НЕДЕЛЯ 2 ДЕНЬ 7 ВТОРНИК</t>
  </si>
  <si>
    <t>Огурец соленый (нарезка)</t>
  </si>
  <si>
    <t>НЕДЕЛЯ 2 ДЕНЬ 8 СРЕДА</t>
  </si>
  <si>
    <t>БУТЕРБРОД</t>
  </si>
  <si>
    <t>1.66</t>
  </si>
  <si>
    <t>Суп картфельный с клецками на курином бульоне</t>
  </si>
  <si>
    <t>Котлеты из птицы</t>
  </si>
  <si>
    <t>Творожно - рисовая запеканка, соус сладкий ванильный</t>
  </si>
  <si>
    <t>Гуляш из рыбы в соусе томатном</t>
  </si>
  <si>
    <t>30/25</t>
  </si>
  <si>
    <t>36/30</t>
  </si>
  <si>
    <t>47/30</t>
  </si>
  <si>
    <t>НЕДЕЛЯ 2 ДЕНЬ 9 ЧЕТВЕРГ</t>
  </si>
  <si>
    <t>МЕНЮ ПРИГОТАВЛИВАЕМЫХ БЛЮД</t>
  </si>
  <si>
    <t>Оладьи из печени в сметанном соусе</t>
  </si>
  <si>
    <t>47/25</t>
  </si>
  <si>
    <t>56/30</t>
  </si>
  <si>
    <t>НЕДЕЛЯ 2 ДЕНЬ 10 ПЯТНИЦА</t>
  </si>
  <si>
    <t>НЕДЕЛЯ 3 ДЕНЬ 11 ПОНЕДЕЛЬНИК</t>
  </si>
  <si>
    <t xml:space="preserve">Суп картофельный с горохом </t>
  </si>
  <si>
    <t>7.2.1</t>
  </si>
  <si>
    <t>НЕДЕЛЯ 3 ДЕНЬ 12 ВТОРНИК</t>
  </si>
  <si>
    <t>Вермишель молочная жидкая</t>
  </si>
  <si>
    <t>Вареники ленивые</t>
  </si>
  <si>
    <t>НЕДЕЛЯ 3 ДЕНЬ 13 СРЕДА</t>
  </si>
  <si>
    <t>27/25</t>
  </si>
  <si>
    <t>30/30</t>
  </si>
  <si>
    <t>4.9.1</t>
  </si>
  <si>
    <t>НЕДЕЛЯ 3 ДЕНЬ 14 ЧЕТВЕРГ</t>
  </si>
  <si>
    <t>Запеканка картофельная с печенью</t>
  </si>
  <si>
    <t>3.41.2</t>
  </si>
  <si>
    <t>7.9.1</t>
  </si>
  <si>
    <t>3 - неделя 15-й  день Пятница (3-7)</t>
  </si>
  <si>
    <t xml:space="preserve"> 3 - неделя 15-й  день Пятница (1-3)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</si>
</sst>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2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 indent="2"/>
    </xf>
    <xf numFmtId="0" fontId="3" fillId="2" borderId="0" xfId="0" applyFont="1" applyFill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 wrapText="1" indent="2"/>
    </xf>
    <xf numFmtId="0" fontId="1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 indent="2"/>
    </xf>
    <xf numFmtId="0" fontId="3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 indent="2"/>
    </xf>
    <xf numFmtId="49" fontId="1" fillId="2" borderId="6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9" xfId="0" applyFont="1" applyBorder="1"/>
    <xf numFmtId="0" fontId="9" fillId="0" borderId="11" xfId="0" applyFont="1" applyBorder="1"/>
    <xf numFmtId="49" fontId="1" fillId="0" borderId="19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 indent="2"/>
    </xf>
    <xf numFmtId="49" fontId="3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 indent="2"/>
    </xf>
    <xf numFmtId="164" fontId="1" fillId="0" borderId="26" xfId="0" applyNumberFormat="1" applyFont="1" applyBorder="1" applyAlignment="1">
      <alignment horizontal="left" vertical="center" wrapText="1" indent="2"/>
    </xf>
    <xf numFmtId="2" fontId="1" fillId="2" borderId="1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0" borderId="5" xfId="0" applyFont="1" applyBorder="1"/>
    <xf numFmtId="49" fontId="9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2" borderId="13" xfId="0" applyFont="1" applyFill="1" applyBorder="1" applyAlignment="1">
      <alignment vertical="center" wrapText="1"/>
    </xf>
    <xf numFmtId="2" fontId="14" fillId="0" borderId="28" xfId="0" applyNumberFormat="1" applyFont="1" applyBorder="1" applyAlignment="1">
      <alignment horizontal="center" vertical="top" wrapText="1"/>
    </xf>
    <xf numFmtId="2" fontId="14" fillId="0" borderId="29" xfId="0" applyNumberFormat="1" applyFont="1" applyBorder="1" applyAlignment="1">
      <alignment horizontal="center" vertical="top" wrapText="1"/>
    </xf>
    <xf numFmtId="2" fontId="16" fillId="0" borderId="31" xfId="0" applyNumberFormat="1" applyFont="1" applyBorder="1" applyAlignment="1">
      <alignment horizontal="center" vertical="top" wrapText="1"/>
    </xf>
    <xf numFmtId="165" fontId="16" fillId="0" borderId="31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 indent="2"/>
    </xf>
    <xf numFmtId="164" fontId="1" fillId="0" borderId="25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left" vertical="center" wrapText="1" indent="2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 indent="2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1" fillId="0" borderId="57" xfId="0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8" xfId="0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21" fillId="0" borderId="42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3" fillId="0" borderId="4" xfId="0" applyFont="1" applyBorder="1"/>
    <xf numFmtId="1" fontId="3" fillId="0" borderId="18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top" wrapText="1"/>
    </xf>
    <xf numFmtId="1" fontId="15" fillId="0" borderId="11" xfId="0" applyNumberFormat="1" applyFont="1" applyBorder="1" applyAlignment="1">
      <alignment horizontal="center" vertical="top" wrapText="1"/>
    </xf>
    <xf numFmtId="1" fontId="15" fillId="0" borderId="19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left" vertical="center" wrapText="1" indent="2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0" fillId="0" borderId="64" xfId="0" applyBorder="1"/>
    <xf numFmtId="0" fontId="1" fillId="0" borderId="6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2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6" fillId="0" borderId="28" xfId="0" applyNumberFormat="1" applyFont="1" applyBorder="1" applyAlignment="1">
      <alignment horizontal="center" vertical="top" wrapText="1"/>
    </xf>
    <xf numFmtId="2" fontId="16" fillId="0" borderId="4" xfId="0" applyNumberFormat="1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3" fillId="2" borderId="42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righ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862"/>
  <sheetViews>
    <sheetView topLeftCell="A579" workbookViewId="0">
      <selection activeCell="A590" sqref="A590:T630"/>
    </sheetView>
  </sheetViews>
  <sheetFormatPr defaultRowHeight="14.4" x14ac:dyDescent="0.3"/>
  <cols>
    <col min="1" max="1" width="15.109375" customWidth="1"/>
    <col min="2" max="2" width="7.109375" customWidth="1"/>
    <col min="3" max="3" width="8" customWidth="1"/>
    <col min="4" max="4" width="10.5546875" customWidth="1"/>
    <col min="5" max="5" width="10.44140625" customWidth="1"/>
    <col min="6" max="6" width="9.44140625" bestFit="1" customWidth="1"/>
    <col min="7" max="10" width="11.5546875" customWidth="1"/>
    <col min="11" max="11" width="9.6640625" customWidth="1"/>
    <col min="12" max="12" width="9.44140625" customWidth="1"/>
    <col min="13" max="13" width="16.109375" customWidth="1"/>
    <col min="14" max="14" width="38" customWidth="1"/>
    <col min="15" max="15" width="13.109375" customWidth="1"/>
    <col min="16" max="18" width="12" customWidth="1"/>
    <col min="19" max="19" width="17.6640625" customWidth="1"/>
  </cols>
  <sheetData>
    <row r="1" spans="1:20" ht="24" customHeight="1" x14ac:dyDescent="0.3">
      <c r="A1" s="232" t="str">
        <f>A826</f>
        <v xml:space="preserve">Утверждаю 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20" ht="21.75" customHeight="1" x14ac:dyDescent="0.3">
      <c r="A2" s="232" t="str">
        <f>A827</f>
        <v>Заведующий МБДОУ «Д/С № 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20" ht="21.75" customHeight="1" x14ac:dyDescent="0.3">
      <c r="A3" s="232" t="str">
        <f>A828</f>
        <v xml:space="preserve"> кп Горные Ключи» В.В. Юшкова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20" ht="24" customHeight="1" x14ac:dyDescent="0.3">
      <c r="A4" s="232" t="str">
        <f>A829</f>
        <v xml:space="preserve">                                                       ____________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20" ht="21" x14ac:dyDescent="0.3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20" ht="21" x14ac:dyDescent="0.3">
      <c r="A6" s="232" t="str">
        <f>A831</f>
        <v>Меню на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20" ht="21" x14ac:dyDescent="0.3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20" ht="27.75" customHeight="1" x14ac:dyDescent="0.3">
      <c r="A8" s="232" t="str">
        <f>A832</f>
        <v xml:space="preserve">            «____» ___________ 202___г 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</row>
    <row r="9" spans="1:20" x14ac:dyDescent="0.3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150"/>
      <c r="L9" s="150"/>
      <c r="M9" s="233"/>
      <c r="N9" s="233"/>
      <c r="O9" s="233"/>
      <c r="P9" s="233"/>
      <c r="Q9" s="233"/>
      <c r="R9" s="233"/>
      <c r="S9" s="233"/>
    </row>
    <row r="10" spans="1:20" ht="20.399999999999999" x14ac:dyDescent="0.3">
      <c r="A10" s="234" t="s">
        <v>192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16"/>
      <c r="L10" s="9"/>
      <c r="M10" s="234" t="s">
        <v>193</v>
      </c>
      <c r="N10" s="234"/>
      <c r="O10" s="234"/>
      <c r="P10" s="234"/>
      <c r="Q10" s="234"/>
      <c r="R10" s="234"/>
      <c r="S10" s="234"/>
    </row>
    <row r="11" spans="1:20" ht="21" thickBot="1" x14ac:dyDescent="0.3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6"/>
      <c r="L11" s="9"/>
      <c r="M11" s="151"/>
      <c r="N11" s="151"/>
      <c r="O11" s="151"/>
      <c r="P11" s="151"/>
      <c r="Q11" s="151"/>
      <c r="R11" s="151"/>
      <c r="S11" s="151"/>
    </row>
    <row r="12" spans="1:20" ht="19.5" customHeight="1" thickBot="1" x14ac:dyDescent="0.35">
      <c r="A12" s="235" t="s">
        <v>1</v>
      </c>
      <c r="B12" s="237" t="s">
        <v>4</v>
      </c>
      <c r="C12" s="238"/>
      <c r="D12" s="238"/>
      <c r="E12" s="239"/>
      <c r="F12" s="235" t="s">
        <v>2</v>
      </c>
      <c r="G12" s="243" t="s">
        <v>33</v>
      </c>
      <c r="H12" s="244"/>
      <c r="I12" s="245"/>
      <c r="J12" s="246" t="s">
        <v>3</v>
      </c>
      <c r="K12" s="285" t="s">
        <v>34</v>
      </c>
      <c r="L12" s="9"/>
      <c r="M12" s="287" t="s">
        <v>1</v>
      </c>
      <c r="N12" s="289" t="s">
        <v>4</v>
      </c>
      <c r="O12" s="246" t="s">
        <v>2</v>
      </c>
      <c r="P12" s="243" t="s">
        <v>33</v>
      </c>
      <c r="Q12" s="244"/>
      <c r="R12" s="245"/>
      <c r="S12" s="289" t="s">
        <v>3</v>
      </c>
      <c r="T12" s="278" t="s">
        <v>34</v>
      </c>
    </row>
    <row r="13" spans="1:20" ht="21.75" customHeight="1" thickBot="1" x14ac:dyDescent="0.35">
      <c r="A13" s="236"/>
      <c r="B13" s="240"/>
      <c r="C13" s="241"/>
      <c r="D13" s="241"/>
      <c r="E13" s="242"/>
      <c r="F13" s="236"/>
      <c r="G13" s="31" t="s">
        <v>30</v>
      </c>
      <c r="H13" s="31" t="s">
        <v>31</v>
      </c>
      <c r="I13" s="31" t="s">
        <v>32</v>
      </c>
      <c r="J13" s="247"/>
      <c r="K13" s="286"/>
      <c r="L13" s="10"/>
      <c r="M13" s="288"/>
      <c r="N13" s="290"/>
      <c r="O13" s="247"/>
      <c r="P13" s="147" t="str">
        <f>G13</f>
        <v>Б</v>
      </c>
      <c r="Q13" s="147" t="str">
        <f>H13</f>
        <v>Ж</v>
      </c>
      <c r="R13" s="146" t="str">
        <f>I13</f>
        <v>У</v>
      </c>
      <c r="S13" s="290"/>
      <c r="T13" s="279"/>
    </row>
    <row r="14" spans="1:20" ht="15.6" x14ac:dyDescent="0.3">
      <c r="A14" s="44" t="s">
        <v>5</v>
      </c>
      <c r="B14" s="280" t="s">
        <v>194</v>
      </c>
      <c r="C14" s="280"/>
      <c r="D14" s="280"/>
      <c r="E14" s="280"/>
      <c r="F14" s="40">
        <v>130</v>
      </c>
      <c r="G14" s="40">
        <v>1.92</v>
      </c>
      <c r="H14" s="17">
        <v>7.24</v>
      </c>
      <c r="I14" s="40">
        <v>17.149999999999999</v>
      </c>
      <c r="J14" s="17">
        <v>159.99</v>
      </c>
      <c r="K14" s="79" t="s">
        <v>60</v>
      </c>
      <c r="L14" s="11"/>
      <c r="M14" s="63" t="s">
        <v>5</v>
      </c>
      <c r="N14" s="64" t="str">
        <f>B14</f>
        <v>Каша молочная жидкая кукурузная</v>
      </c>
      <c r="O14" s="68">
        <v>150</v>
      </c>
      <c r="P14" s="67">
        <v>2.14</v>
      </c>
      <c r="Q14" s="68">
        <v>8.66</v>
      </c>
      <c r="R14" s="67">
        <v>19.12</v>
      </c>
      <c r="S14" s="68">
        <v>186.72</v>
      </c>
      <c r="T14" s="83" t="str">
        <f>K14</f>
        <v>7.4</v>
      </c>
    </row>
    <row r="15" spans="1:20" ht="29.25" customHeight="1" x14ac:dyDescent="0.3">
      <c r="A15" s="45"/>
      <c r="B15" s="281" t="s">
        <v>101</v>
      </c>
      <c r="C15" s="281"/>
      <c r="D15" s="281"/>
      <c r="E15" s="281"/>
      <c r="F15" s="18">
        <v>150</v>
      </c>
      <c r="G15" s="18">
        <v>2.1999999999999999E-2</v>
      </c>
      <c r="H15" s="33">
        <v>4.2300000000000004</v>
      </c>
      <c r="I15" s="18">
        <v>6.19</v>
      </c>
      <c r="J15" s="33">
        <v>63.95</v>
      </c>
      <c r="K15" s="80" t="s">
        <v>36</v>
      </c>
      <c r="L15" s="12"/>
      <c r="M15" s="45"/>
      <c r="N15" s="65" t="str">
        <f>B15</f>
        <v>Кофейный напиток на молочных сливках</v>
      </c>
      <c r="O15" s="18">
        <v>180</v>
      </c>
      <c r="P15" s="33">
        <v>0.28000000000000003</v>
      </c>
      <c r="Q15" s="18">
        <v>5.63</v>
      </c>
      <c r="R15" s="33">
        <v>8.2100000000000009</v>
      </c>
      <c r="S15" s="18">
        <v>85.05</v>
      </c>
      <c r="T15" s="84" t="str">
        <f>K15</f>
        <v>7.3</v>
      </c>
    </row>
    <row r="16" spans="1:20" ht="24" customHeight="1" x14ac:dyDescent="0.3">
      <c r="A16" s="45"/>
      <c r="B16" s="281" t="s">
        <v>14</v>
      </c>
      <c r="C16" s="281"/>
      <c r="D16" s="281"/>
      <c r="E16" s="281"/>
      <c r="F16" s="18">
        <v>30</v>
      </c>
      <c r="G16" s="18">
        <v>2.25</v>
      </c>
      <c r="H16" s="33">
        <v>0.87</v>
      </c>
      <c r="I16" s="18">
        <v>15.27</v>
      </c>
      <c r="J16" s="101">
        <v>79.2</v>
      </c>
      <c r="K16" s="80" t="s">
        <v>37</v>
      </c>
      <c r="L16" s="12"/>
      <c r="M16" s="45"/>
      <c r="N16" s="65" t="str">
        <f>B16</f>
        <v>Батон  (пшеничный)</v>
      </c>
      <c r="O16" s="18">
        <v>40</v>
      </c>
      <c r="P16" s="33">
        <v>3</v>
      </c>
      <c r="Q16" s="18">
        <v>1.1599999999999999</v>
      </c>
      <c r="R16" s="33">
        <v>20.36</v>
      </c>
      <c r="S16" s="18">
        <v>105.6</v>
      </c>
      <c r="T16" s="84" t="str">
        <f>K16</f>
        <v>7.8.2</v>
      </c>
    </row>
    <row r="17" spans="1:20" ht="22.5" customHeight="1" x14ac:dyDescent="0.3">
      <c r="A17" s="45"/>
      <c r="B17" s="282" t="s">
        <v>7</v>
      </c>
      <c r="C17" s="283"/>
      <c r="D17" s="283"/>
      <c r="E17" s="284"/>
      <c r="F17" s="18">
        <v>5</v>
      </c>
      <c r="G17" s="18">
        <v>0.05</v>
      </c>
      <c r="H17" s="33">
        <v>3.63</v>
      </c>
      <c r="I17" s="18">
        <v>7.0000000000000007E-2</v>
      </c>
      <c r="J17" s="101">
        <v>33.1</v>
      </c>
      <c r="K17" s="80" t="s">
        <v>38</v>
      </c>
      <c r="L17" s="12"/>
      <c r="M17" s="45"/>
      <c r="N17" s="65" t="str">
        <f>B17</f>
        <v>Масло сливочное</v>
      </c>
      <c r="O17" s="18">
        <v>6</v>
      </c>
      <c r="P17" s="33">
        <v>0.06</v>
      </c>
      <c r="Q17" s="18">
        <v>4.3499999999999996</v>
      </c>
      <c r="R17" s="33">
        <v>8.4000000000000005E-2</v>
      </c>
      <c r="S17" s="18">
        <v>39.72</v>
      </c>
      <c r="T17" s="84" t="str">
        <f>K17</f>
        <v>1.63</v>
      </c>
    </row>
    <row r="18" spans="1:20" ht="24.75" customHeight="1" thickBot="1" x14ac:dyDescent="0.35">
      <c r="A18" s="46"/>
      <c r="B18" s="282" t="s">
        <v>19</v>
      </c>
      <c r="C18" s="283"/>
      <c r="D18" s="283"/>
      <c r="E18" s="284"/>
      <c r="F18" s="41">
        <v>9</v>
      </c>
      <c r="G18" s="48">
        <v>9.1999999999999998E-2</v>
      </c>
      <c r="H18" s="34">
        <v>6.6920000000000002</v>
      </c>
      <c r="I18" s="48">
        <v>0.129</v>
      </c>
      <c r="J18" s="47">
        <v>61.103000000000002</v>
      </c>
      <c r="K18" s="81" t="s">
        <v>39</v>
      </c>
      <c r="L18" s="12"/>
      <c r="M18" s="46"/>
      <c r="N18" s="66" t="str">
        <f>B18</f>
        <v>Сыр твердый</v>
      </c>
      <c r="O18" s="48">
        <v>10</v>
      </c>
      <c r="P18" s="34">
        <v>0.10299999999999999</v>
      </c>
      <c r="Q18" s="48">
        <v>7.4390000000000001</v>
      </c>
      <c r="R18" s="34">
        <v>0.14399999999999999</v>
      </c>
      <c r="S18" s="48">
        <v>67.921000000000006</v>
      </c>
      <c r="T18" s="85" t="str">
        <f>K18</f>
        <v>1.68</v>
      </c>
    </row>
    <row r="19" spans="1:20" ht="24.75" customHeight="1" thickBot="1" x14ac:dyDescent="0.35">
      <c r="A19" s="272" t="s">
        <v>8</v>
      </c>
      <c r="B19" s="273"/>
      <c r="C19" s="273"/>
      <c r="D19" s="273"/>
      <c r="E19" s="274"/>
      <c r="F19" s="50">
        <f>SUM(F14:F18)</f>
        <v>324</v>
      </c>
      <c r="G19" s="42">
        <f>SUM(G14:G18)</f>
        <v>4.3339999999999996</v>
      </c>
      <c r="H19" s="42">
        <f>SUM(H14:H18)</f>
        <v>22.661999999999999</v>
      </c>
      <c r="I19" s="42">
        <f>SUM(I14:I18)</f>
        <v>38.808999999999997</v>
      </c>
      <c r="J19" s="49">
        <f>SUM(J14:J18)</f>
        <v>397.34300000000002</v>
      </c>
      <c r="K19" s="21"/>
      <c r="L19" s="13"/>
      <c r="M19" s="272" t="s">
        <v>8</v>
      </c>
      <c r="N19" s="274"/>
      <c r="O19" s="42">
        <f>SUM(O14:O18)</f>
        <v>386</v>
      </c>
      <c r="P19" s="50">
        <f>SUM(P14:P18)</f>
        <v>5.5829999999999993</v>
      </c>
      <c r="Q19" s="42">
        <f>SUM(Q14:Q18)</f>
        <v>27.238999999999997</v>
      </c>
      <c r="R19" s="103">
        <f>SUM(R14:R18)</f>
        <v>47.917999999999999</v>
      </c>
      <c r="S19" s="35">
        <f>SUM(S14:S18)</f>
        <v>485.01100000000002</v>
      </c>
      <c r="T19" s="86"/>
    </row>
    <row r="20" spans="1:20" ht="32.25" customHeight="1" thickBot="1" x14ac:dyDescent="0.35">
      <c r="A20" s="62" t="s">
        <v>9</v>
      </c>
      <c r="B20" s="275" t="s">
        <v>51</v>
      </c>
      <c r="C20" s="276"/>
      <c r="D20" s="276"/>
      <c r="E20" s="277"/>
      <c r="F20" s="43">
        <v>53</v>
      </c>
      <c r="G20" s="43">
        <v>0.24</v>
      </c>
      <c r="H20" s="36"/>
      <c r="I20" s="43">
        <v>6.78</v>
      </c>
      <c r="J20" s="36">
        <v>27.6</v>
      </c>
      <c r="K20" s="82" t="s">
        <v>52</v>
      </c>
      <c r="L20" s="11"/>
      <c r="M20" s="69" t="s">
        <v>9</v>
      </c>
      <c r="N20" s="70" t="str">
        <f>B20</f>
        <v>Фрукты свежие</v>
      </c>
      <c r="O20" s="43">
        <v>62</v>
      </c>
      <c r="P20" s="43">
        <v>0.28000000000000003</v>
      </c>
      <c r="Q20" s="71"/>
      <c r="R20" s="43">
        <v>7.91</v>
      </c>
      <c r="S20" s="43">
        <v>32.200000000000003</v>
      </c>
      <c r="T20" s="119" t="s">
        <v>52</v>
      </c>
    </row>
    <row r="21" spans="1:20" ht="16.2" thickBot="1" x14ac:dyDescent="0.35">
      <c r="A21" s="8"/>
      <c r="B21" s="267"/>
      <c r="C21" s="267"/>
      <c r="D21" s="267"/>
      <c r="E21" s="268"/>
      <c r="F21" s="20"/>
      <c r="G21" s="20"/>
      <c r="H21" s="149"/>
      <c r="I21" s="14"/>
      <c r="J21" s="14"/>
      <c r="K21" s="22"/>
      <c r="L21" s="5"/>
      <c r="M21" s="8"/>
      <c r="N21" s="23"/>
      <c r="O21" s="23"/>
      <c r="P21" s="24"/>
      <c r="Q21" s="24"/>
      <c r="R21" s="24"/>
      <c r="S21" s="14"/>
      <c r="T21" s="118"/>
    </row>
    <row r="22" spans="1:20" ht="26.25" customHeight="1" thickBot="1" x14ac:dyDescent="0.35">
      <c r="A22" s="248" t="s">
        <v>10</v>
      </c>
      <c r="B22" s="258"/>
      <c r="C22" s="258"/>
      <c r="D22" s="258"/>
      <c r="E22" s="249"/>
      <c r="F22" s="52">
        <f>SUM(F20:F21)</f>
        <v>53</v>
      </c>
      <c r="G22" s="27">
        <f>SUM(G20:G21)</f>
        <v>0.24</v>
      </c>
      <c r="H22" s="27"/>
      <c r="I22" s="53">
        <f>SUM(I20:I21)</f>
        <v>6.78</v>
      </c>
      <c r="J22" s="53">
        <f>SUM(J20:J21)</f>
        <v>27.6</v>
      </c>
      <c r="K22" s="27"/>
      <c r="L22" s="3"/>
      <c r="M22" s="248" t="s">
        <v>10</v>
      </c>
      <c r="N22" s="258"/>
      <c r="O22" s="15">
        <f>SUM(O20:O21)</f>
        <v>62</v>
      </c>
      <c r="P22" s="27">
        <f>SUM(P20:P21)</f>
        <v>0.28000000000000003</v>
      </c>
      <c r="Q22" s="37"/>
      <c r="R22" s="27">
        <f>SUM(R20:R21)</f>
        <v>7.91</v>
      </c>
      <c r="S22" s="37">
        <f>SUM(S20:S21)</f>
        <v>32.200000000000003</v>
      </c>
      <c r="T22" s="86"/>
    </row>
    <row r="23" spans="1:20" ht="29.25" customHeight="1" x14ac:dyDescent="0.3">
      <c r="A23" s="59" t="s">
        <v>15</v>
      </c>
      <c r="B23" s="266" t="s">
        <v>150</v>
      </c>
      <c r="C23" s="267"/>
      <c r="D23" s="267"/>
      <c r="E23" s="268"/>
      <c r="F23" s="25">
        <v>30</v>
      </c>
      <c r="G23" s="25">
        <v>0.55000000000000004</v>
      </c>
      <c r="H23" s="25">
        <v>3.6999999999999998E-2</v>
      </c>
      <c r="I23" s="56">
        <v>3.2559999999999998</v>
      </c>
      <c r="J23" s="25">
        <v>15.91</v>
      </c>
      <c r="K23" s="89" t="s">
        <v>151</v>
      </c>
      <c r="L23" s="5"/>
      <c r="M23" s="72" t="s">
        <v>15</v>
      </c>
      <c r="N23" s="73" t="str">
        <f t="shared" ref="N23:N30" si="0">B23</f>
        <v>Салат из свеклы отварной</v>
      </c>
      <c r="O23" s="77">
        <v>40</v>
      </c>
      <c r="P23" s="77">
        <v>0.73499999999999999</v>
      </c>
      <c r="Q23" s="76">
        <v>4.9000000000000002E-2</v>
      </c>
      <c r="R23" s="77">
        <v>4.3120000000000003</v>
      </c>
      <c r="S23" s="77">
        <v>21.07</v>
      </c>
      <c r="T23" s="83" t="str">
        <f>K23</f>
        <v>1.23</v>
      </c>
    </row>
    <row r="24" spans="1:20" ht="30.75" customHeight="1" x14ac:dyDescent="0.3">
      <c r="A24" s="60"/>
      <c r="B24" s="252" t="s">
        <v>195</v>
      </c>
      <c r="C24" s="253"/>
      <c r="D24" s="253"/>
      <c r="E24" s="254"/>
      <c r="F24" s="19">
        <v>150</v>
      </c>
      <c r="G24" s="97">
        <v>2.1150000000000002</v>
      </c>
      <c r="H24" s="97">
        <v>2.1589999999999998</v>
      </c>
      <c r="I24" s="98">
        <v>15.3</v>
      </c>
      <c r="J24" s="96">
        <v>56.930999999999997</v>
      </c>
      <c r="K24" s="90" t="s">
        <v>42</v>
      </c>
      <c r="L24" s="3"/>
      <c r="M24" s="28"/>
      <c r="N24" s="74" t="str">
        <f t="shared" si="0"/>
        <v>Суп картофельный с галушками на курином бульоне</v>
      </c>
      <c r="O24" s="19">
        <v>180</v>
      </c>
      <c r="P24" s="19">
        <v>2.63</v>
      </c>
      <c r="Q24" s="39">
        <v>2.5950000000000002</v>
      </c>
      <c r="R24" s="19">
        <v>18.981000000000002</v>
      </c>
      <c r="S24" s="19">
        <v>71.650000000000006</v>
      </c>
      <c r="T24" s="83" t="str">
        <f>K24</f>
        <v>2.23</v>
      </c>
    </row>
    <row r="25" spans="1:20" ht="33" customHeight="1" x14ac:dyDescent="0.3">
      <c r="A25" s="60"/>
      <c r="B25" s="252" t="s">
        <v>196</v>
      </c>
      <c r="C25" s="253"/>
      <c r="D25" s="253"/>
      <c r="E25" s="254"/>
      <c r="F25" s="19">
        <v>45</v>
      </c>
      <c r="G25" s="97">
        <v>11.788</v>
      </c>
      <c r="H25" s="97">
        <v>11.169</v>
      </c>
      <c r="I25" s="98">
        <v>6.3310000000000004</v>
      </c>
      <c r="J25" s="96">
        <v>174.196</v>
      </c>
      <c r="K25" s="90" t="s">
        <v>197</v>
      </c>
      <c r="L25" s="6"/>
      <c r="M25" s="28"/>
      <c r="N25" s="74" t="str">
        <f t="shared" si="0"/>
        <v>Кнели из мяса птицы, запеченые</v>
      </c>
      <c r="O25" s="19">
        <v>54</v>
      </c>
      <c r="P25" s="19">
        <v>14.205</v>
      </c>
      <c r="Q25" s="39">
        <v>14.420999999999999</v>
      </c>
      <c r="R25" s="19">
        <v>8.0389999999999997</v>
      </c>
      <c r="S25" s="19">
        <v>219.71600000000001</v>
      </c>
      <c r="T25" s="95" t="str">
        <f t="shared" ref="T25:T30" si="1">K25</f>
        <v>3.31.1</v>
      </c>
    </row>
    <row r="26" spans="1:20" ht="23.25" customHeight="1" x14ac:dyDescent="0.3">
      <c r="A26" s="60"/>
      <c r="B26" s="252" t="s">
        <v>82</v>
      </c>
      <c r="C26" s="253"/>
      <c r="D26" s="253"/>
      <c r="E26" s="254"/>
      <c r="F26" s="19">
        <v>110</v>
      </c>
      <c r="G26" s="124">
        <v>2.7639999999999998</v>
      </c>
      <c r="H26" s="124">
        <v>3.4329999999999998</v>
      </c>
      <c r="I26" s="124">
        <v>11.565</v>
      </c>
      <c r="J26" s="124">
        <v>87.512</v>
      </c>
      <c r="K26" s="90" t="s">
        <v>198</v>
      </c>
      <c r="L26" s="6"/>
      <c r="M26" s="28"/>
      <c r="N26" s="74" t="str">
        <f t="shared" si="0"/>
        <v>Капуста свежая тушеная</v>
      </c>
      <c r="O26" s="19">
        <v>130</v>
      </c>
      <c r="P26" s="19">
        <v>3.5049999999999999</v>
      </c>
      <c r="Q26" s="39">
        <v>4.3550000000000004</v>
      </c>
      <c r="R26" s="19">
        <v>14.627000000000001</v>
      </c>
      <c r="S26" s="19">
        <v>110.82899999999999</v>
      </c>
      <c r="T26" s="95" t="str">
        <f t="shared" si="1"/>
        <v>4.18.5</v>
      </c>
    </row>
    <row r="27" spans="1:20" ht="15.6" hidden="1" x14ac:dyDescent="0.3">
      <c r="A27" s="60"/>
      <c r="B27" s="252"/>
      <c r="C27" s="253"/>
      <c r="D27" s="253"/>
      <c r="E27" s="254"/>
      <c r="F27" s="19"/>
      <c r="G27" s="97"/>
      <c r="H27" s="97"/>
      <c r="I27" s="98"/>
      <c r="J27" s="19"/>
      <c r="K27" s="90"/>
      <c r="L27" s="6"/>
      <c r="M27" s="60"/>
      <c r="N27" s="74">
        <f t="shared" si="0"/>
        <v>0</v>
      </c>
      <c r="O27" s="19"/>
      <c r="P27" s="19"/>
      <c r="Q27" s="39"/>
      <c r="R27" s="19"/>
      <c r="S27" s="19"/>
      <c r="T27" s="95">
        <f t="shared" si="1"/>
        <v>0</v>
      </c>
    </row>
    <row r="28" spans="1:20" ht="27.75" customHeight="1" x14ac:dyDescent="0.3">
      <c r="A28" s="60"/>
      <c r="B28" s="252" t="s">
        <v>199</v>
      </c>
      <c r="C28" s="253"/>
      <c r="D28" s="253"/>
      <c r="E28" s="254"/>
      <c r="F28" s="19">
        <v>150</v>
      </c>
      <c r="G28" s="97">
        <v>0.88</v>
      </c>
      <c r="H28" s="97">
        <v>1.4999999999999999E-2</v>
      </c>
      <c r="I28" s="98">
        <v>9.2889999999999997</v>
      </c>
      <c r="J28" s="19">
        <v>40.128</v>
      </c>
      <c r="K28" s="90" t="s">
        <v>266</v>
      </c>
      <c r="L28" s="6"/>
      <c r="M28" s="28"/>
      <c r="N28" s="74" t="str">
        <f t="shared" si="0"/>
        <v>Компот из свежих фруктов и ягод</v>
      </c>
      <c r="O28" s="19">
        <v>180</v>
      </c>
      <c r="P28" s="19">
        <v>0.14000000000000001</v>
      </c>
      <c r="Q28" s="39">
        <v>2.5000000000000001E-2</v>
      </c>
      <c r="R28" s="19">
        <v>11.645</v>
      </c>
      <c r="S28" s="19">
        <v>52.4</v>
      </c>
      <c r="T28" s="95" t="str">
        <f t="shared" si="1"/>
        <v>7.2.1</v>
      </c>
    </row>
    <row r="29" spans="1:20" ht="27" customHeight="1" x14ac:dyDescent="0.3">
      <c r="A29" s="60"/>
      <c r="B29" s="252" t="s">
        <v>16</v>
      </c>
      <c r="C29" s="253"/>
      <c r="D29" s="253"/>
      <c r="E29" s="254"/>
      <c r="F29" s="19">
        <v>30</v>
      </c>
      <c r="G29" s="97">
        <v>2.4300000000000002</v>
      </c>
      <c r="H29" s="97">
        <v>0.3</v>
      </c>
      <c r="I29" s="98">
        <v>14.64</v>
      </c>
      <c r="J29" s="19">
        <v>72.599999999999994</v>
      </c>
      <c r="K29" s="90" t="s">
        <v>37</v>
      </c>
      <c r="L29" s="6"/>
      <c r="M29" s="60"/>
      <c r="N29" s="74" t="str">
        <f t="shared" si="0"/>
        <v>Хлеб пшеничный</v>
      </c>
      <c r="O29" s="19">
        <v>40</v>
      </c>
      <c r="P29" s="19">
        <v>3.24</v>
      </c>
      <c r="Q29" s="39">
        <v>0.4</v>
      </c>
      <c r="R29" s="19">
        <v>16.52</v>
      </c>
      <c r="S29" s="19">
        <v>96.8</v>
      </c>
      <c r="T29" s="95" t="str">
        <f t="shared" si="1"/>
        <v>7.8.2</v>
      </c>
    </row>
    <row r="30" spans="1:20" ht="26.25" customHeight="1" thickBot="1" x14ac:dyDescent="0.35">
      <c r="A30" s="61"/>
      <c r="B30" s="255" t="s">
        <v>29</v>
      </c>
      <c r="C30" s="256"/>
      <c r="D30" s="256"/>
      <c r="E30" s="257"/>
      <c r="F30" s="115">
        <v>20</v>
      </c>
      <c r="G30" s="99">
        <v>2.6</v>
      </c>
      <c r="H30" s="99">
        <v>0.6</v>
      </c>
      <c r="I30" s="100">
        <v>8</v>
      </c>
      <c r="J30" s="78">
        <v>50</v>
      </c>
      <c r="K30" s="90" t="s">
        <v>37</v>
      </c>
      <c r="L30" s="6"/>
      <c r="M30" s="29"/>
      <c r="N30" s="75" t="str">
        <f t="shared" si="0"/>
        <v>Хлеб ржаной</v>
      </c>
      <c r="O30" s="78">
        <v>25</v>
      </c>
      <c r="P30" s="108">
        <v>3.25</v>
      </c>
      <c r="Q30" s="109">
        <v>0.75</v>
      </c>
      <c r="R30" s="108">
        <v>10</v>
      </c>
      <c r="S30" s="110">
        <v>62.5</v>
      </c>
      <c r="T30" s="95" t="str">
        <f t="shared" si="1"/>
        <v>7.8.2</v>
      </c>
    </row>
    <row r="31" spans="1:20" ht="21" customHeight="1" thickBot="1" x14ac:dyDescent="0.35">
      <c r="A31" s="248" t="s">
        <v>11</v>
      </c>
      <c r="B31" s="258"/>
      <c r="C31" s="258"/>
      <c r="D31" s="258"/>
      <c r="E31" s="249"/>
      <c r="F31" s="55">
        <f>SUM(F23:F30)</f>
        <v>535</v>
      </c>
      <c r="G31" s="52">
        <f>SUM(G23:G30)</f>
        <v>23.126999999999999</v>
      </c>
      <c r="H31" s="27">
        <f>SUM(H23:H30)</f>
        <v>17.713000000000005</v>
      </c>
      <c r="I31" s="53">
        <f>SUM(I23:I30)</f>
        <v>68.381</v>
      </c>
      <c r="J31" s="37">
        <f>SUM(J23:J30)</f>
        <v>497.27699999999993</v>
      </c>
      <c r="K31" s="92"/>
      <c r="L31" s="6"/>
      <c r="M31" s="248" t="s">
        <v>11</v>
      </c>
      <c r="N31" s="259"/>
      <c r="O31" s="37">
        <f>SUM(O23:O30)</f>
        <v>649</v>
      </c>
      <c r="P31" s="27">
        <f>SUM(P23:P30)</f>
        <v>27.704999999999998</v>
      </c>
      <c r="Q31" s="37">
        <f>SUM(Q23:Q30)</f>
        <v>22.594999999999995</v>
      </c>
      <c r="R31" s="27">
        <f>SUM(R23:R30)</f>
        <v>84.123999999999995</v>
      </c>
      <c r="S31" s="37">
        <f>SUM(S23:S30)</f>
        <v>634.96500000000003</v>
      </c>
      <c r="T31" s="86"/>
    </row>
    <row r="32" spans="1:20" ht="15.6" x14ac:dyDescent="0.3">
      <c r="A32" s="72" t="s">
        <v>12</v>
      </c>
      <c r="B32" s="260" t="s">
        <v>201</v>
      </c>
      <c r="C32" s="261"/>
      <c r="D32" s="261"/>
      <c r="E32" s="262"/>
      <c r="F32" s="77">
        <v>80</v>
      </c>
      <c r="G32" s="77">
        <v>5.36</v>
      </c>
      <c r="H32" s="113">
        <v>12.81</v>
      </c>
      <c r="I32" s="77">
        <v>0.66800000000000004</v>
      </c>
      <c r="J32" s="113">
        <v>142.04</v>
      </c>
      <c r="K32" s="114" t="s">
        <v>47</v>
      </c>
      <c r="L32" s="5"/>
      <c r="M32" s="72" t="str">
        <f>A32</f>
        <v>Полдник</v>
      </c>
      <c r="N32" s="73" t="str">
        <f>B32</f>
        <v>Омлет натуральный</v>
      </c>
      <c r="O32" s="77">
        <v>100</v>
      </c>
      <c r="P32" s="51">
        <v>5.42</v>
      </c>
      <c r="Q32" s="76">
        <v>14.935</v>
      </c>
      <c r="R32" s="51">
        <v>3.274</v>
      </c>
      <c r="S32" s="77">
        <v>161.86000000000001</v>
      </c>
      <c r="T32" s="83" t="str">
        <f>K32</f>
        <v>8.4</v>
      </c>
    </row>
    <row r="33" spans="1:20" ht="15.6" hidden="1" x14ac:dyDescent="0.3">
      <c r="A33" s="111"/>
      <c r="B33" s="263"/>
      <c r="C33" s="264"/>
      <c r="D33" s="264"/>
      <c r="E33" s="265"/>
      <c r="F33" s="20"/>
      <c r="G33" s="20"/>
      <c r="H33" s="149"/>
      <c r="I33" s="20"/>
      <c r="J33" s="149"/>
      <c r="K33" s="89"/>
      <c r="L33" s="5"/>
      <c r="M33" s="112"/>
      <c r="N33" s="73">
        <f>B33</f>
        <v>0</v>
      </c>
      <c r="O33" s="51"/>
      <c r="P33" s="51"/>
      <c r="Q33" s="76"/>
      <c r="R33" s="51"/>
      <c r="S33" s="51"/>
      <c r="T33" s="83">
        <f>K33</f>
        <v>0</v>
      </c>
    </row>
    <row r="34" spans="1:20" ht="23.25" customHeight="1" x14ac:dyDescent="0.3">
      <c r="A34" s="60"/>
      <c r="B34" s="252" t="s">
        <v>29</v>
      </c>
      <c r="C34" s="253"/>
      <c r="D34" s="253"/>
      <c r="E34" s="254"/>
      <c r="F34" s="19">
        <v>20</v>
      </c>
      <c r="G34" s="19">
        <v>2.6</v>
      </c>
      <c r="H34" s="39">
        <v>0.6</v>
      </c>
      <c r="I34" s="19">
        <v>8</v>
      </c>
      <c r="J34" s="39">
        <v>50</v>
      </c>
      <c r="K34" s="90" t="s">
        <v>37</v>
      </c>
      <c r="L34" s="6"/>
      <c r="M34" s="60"/>
      <c r="N34" s="74" t="str">
        <f>B34</f>
        <v>Хлеб ржаной</v>
      </c>
      <c r="O34" s="19">
        <v>25</v>
      </c>
      <c r="P34" s="19">
        <v>3.25</v>
      </c>
      <c r="Q34" s="39">
        <v>0.75</v>
      </c>
      <c r="R34" s="19">
        <v>10</v>
      </c>
      <c r="S34" s="19">
        <v>62.5</v>
      </c>
      <c r="T34" s="83" t="str">
        <f>K34</f>
        <v>7.8.2</v>
      </c>
    </row>
    <row r="35" spans="1:20" ht="24.75" customHeight="1" thickBot="1" x14ac:dyDescent="0.35">
      <c r="A35" s="60"/>
      <c r="B35" s="281" t="s">
        <v>6</v>
      </c>
      <c r="C35" s="281"/>
      <c r="D35" s="281"/>
      <c r="E35" s="281"/>
      <c r="F35" s="18">
        <v>150</v>
      </c>
      <c r="G35" s="18">
        <v>2E-3</v>
      </c>
      <c r="H35" s="33"/>
      <c r="I35" s="18">
        <v>5.2709999999999999</v>
      </c>
      <c r="J35" s="33">
        <v>21.507999999999999</v>
      </c>
      <c r="K35" s="80" t="s">
        <v>48</v>
      </c>
      <c r="L35" s="6"/>
      <c r="M35" s="60"/>
      <c r="N35" s="74" t="str">
        <f>B35</f>
        <v>Чай с сахаром</v>
      </c>
      <c r="O35" s="19">
        <v>180</v>
      </c>
      <c r="P35" s="33">
        <v>2E-3</v>
      </c>
      <c r="Q35" s="18"/>
      <c r="R35" s="33" t="s">
        <v>50</v>
      </c>
      <c r="S35" s="18">
        <v>28.841999999999999</v>
      </c>
      <c r="T35" s="83" t="str">
        <f>K35</f>
        <v>7.43</v>
      </c>
    </row>
    <row r="36" spans="1:20" ht="16.2" hidden="1" thickBot="1" x14ac:dyDescent="0.35">
      <c r="A36" s="61"/>
      <c r="B36" s="291"/>
      <c r="C36" s="292"/>
      <c r="D36" s="292"/>
      <c r="E36" s="293"/>
      <c r="F36" s="26"/>
      <c r="G36" s="54"/>
      <c r="H36" s="58"/>
      <c r="I36" s="54"/>
      <c r="J36" s="57"/>
      <c r="K36" s="93"/>
      <c r="L36" s="6"/>
      <c r="M36" s="61"/>
      <c r="N36" s="75"/>
      <c r="O36" s="61"/>
      <c r="P36" s="61"/>
      <c r="Q36" s="75"/>
      <c r="R36" s="61"/>
      <c r="S36" s="78"/>
      <c r="T36" s="83">
        <f>K36</f>
        <v>0</v>
      </c>
    </row>
    <row r="37" spans="1:20" ht="23.25" customHeight="1" thickBot="1" x14ac:dyDescent="0.35">
      <c r="A37" s="248" t="s">
        <v>13</v>
      </c>
      <c r="B37" s="258"/>
      <c r="C37" s="258"/>
      <c r="D37" s="258"/>
      <c r="E37" s="249"/>
      <c r="F37" s="27">
        <f>SUM(F32:F36)</f>
        <v>250</v>
      </c>
      <c r="G37" s="52">
        <f>SUM(G32:G36)</f>
        <v>7.9620000000000006</v>
      </c>
      <c r="H37" s="27">
        <f>SUM(H32:H36)</f>
        <v>13.41</v>
      </c>
      <c r="I37" s="53">
        <f>SUM(I32:I36)</f>
        <v>13.939</v>
      </c>
      <c r="J37" s="27">
        <f>SUM(J32:J36)</f>
        <v>213.548</v>
      </c>
      <c r="K37" s="92"/>
      <c r="L37" s="6"/>
      <c r="M37" s="248" t="s">
        <v>13</v>
      </c>
      <c r="N37" s="249"/>
      <c r="O37" s="27">
        <f>SUM(O32:O36)</f>
        <v>305</v>
      </c>
      <c r="P37" s="52">
        <f>SUM(P32:P36)</f>
        <v>8.6720000000000006</v>
      </c>
      <c r="Q37" s="27">
        <f>SUM(Q32:Q36)</f>
        <v>15.685</v>
      </c>
      <c r="R37" s="53">
        <f>SUM(R32:R36)</f>
        <v>13.274000000000001</v>
      </c>
      <c r="S37" s="37">
        <f>SUM(S32:S36)</f>
        <v>253.202</v>
      </c>
      <c r="T37" s="86"/>
    </row>
    <row r="38" spans="1:20" ht="21" customHeight="1" thickBot="1" x14ac:dyDescent="0.35">
      <c r="A38" s="250" t="s">
        <v>17</v>
      </c>
      <c r="B38" s="251"/>
      <c r="C38" s="251"/>
      <c r="D38" s="251"/>
      <c r="E38" s="251"/>
      <c r="F38" s="104">
        <f>F19+F22+F31+F37</f>
        <v>1162</v>
      </c>
      <c r="G38" s="104">
        <f>G19+G22+G31+G37</f>
        <v>35.663000000000004</v>
      </c>
      <c r="H38" s="106">
        <f>H19+H22+H31+H37</f>
        <v>53.784999999999997</v>
      </c>
      <c r="I38" s="107">
        <f>I19+I22+I31+I37</f>
        <v>127.90899999999999</v>
      </c>
      <c r="J38" s="105">
        <f>J19+J22+J31+J37</f>
        <v>1135.768</v>
      </c>
      <c r="K38" s="94"/>
      <c r="L38" s="7"/>
      <c r="M38" s="250" t="str">
        <f>A38</f>
        <v>Итого за день:</v>
      </c>
      <c r="N38" s="251"/>
      <c r="O38" s="106">
        <f>O19+O22+O31+O37</f>
        <v>1402</v>
      </c>
      <c r="P38" s="105">
        <f>P19+P22+P31+P37</f>
        <v>42.239999999999995</v>
      </c>
      <c r="Q38" s="106">
        <f>Q19+Q22+Q31+Q37</f>
        <v>65.518999999999991</v>
      </c>
      <c r="R38" s="105">
        <f>R19+R22+R31+R37</f>
        <v>153.226</v>
      </c>
      <c r="S38" s="106">
        <f>S19+S22+S31+S37</f>
        <v>1405.3779999999999</v>
      </c>
      <c r="T38" s="88"/>
    </row>
    <row r="39" spans="1:20" x14ac:dyDescent="0.3">
      <c r="K39" s="7"/>
    </row>
    <row r="43" spans="1:20" ht="15.75" customHeight="1" x14ac:dyDescent="0.3">
      <c r="A43" s="270" t="s">
        <v>92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3"/>
      <c r="Q43" s="270" t="s">
        <v>92</v>
      </c>
      <c r="R43" s="270"/>
      <c r="S43" s="270"/>
      <c r="T43" s="270"/>
    </row>
    <row r="44" spans="1:20" ht="15.75" customHeight="1" x14ac:dyDescent="0.3">
      <c r="A44" s="270" t="s">
        <v>93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3"/>
      <c r="Q44" s="270" t="s">
        <v>93</v>
      </c>
      <c r="R44" s="270"/>
      <c r="S44" s="270"/>
      <c r="T44" s="270"/>
    </row>
    <row r="45" spans="1:20" ht="15.75" customHeight="1" x14ac:dyDescent="0.3">
      <c r="A45" s="270" t="s">
        <v>94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3"/>
      <c r="Q45" s="270" t="s">
        <v>94</v>
      </c>
      <c r="R45" s="270"/>
      <c r="S45" s="270"/>
      <c r="T45" s="270"/>
    </row>
    <row r="46" spans="1:20" ht="15.75" customHeight="1" x14ac:dyDescent="0.3">
      <c r="A46" s="270" t="s">
        <v>95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3"/>
      <c r="Q46" s="270" t="s">
        <v>96</v>
      </c>
      <c r="R46" s="270"/>
      <c r="S46" s="270"/>
      <c r="T46" s="270"/>
    </row>
    <row r="47" spans="1:20" ht="15.6" x14ac:dyDescent="0.3">
      <c r="A47" s="294"/>
      <c r="B47" s="294"/>
      <c r="C47" s="294"/>
      <c r="D47" s="294"/>
      <c r="E47" s="294"/>
      <c r="F47" s="294"/>
      <c r="G47" s="294"/>
      <c r="H47" s="149"/>
      <c r="I47" s="3"/>
      <c r="J47" s="3"/>
      <c r="K47" s="3"/>
      <c r="L47" s="3"/>
      <c r="Q47" s="294" t="s">
        <v>0</v>
      </c>
      <c r="R47" s="294"/>
      <c r="S47" s="294"/>
      <c r="T47" s="294"/>
    </row>
    <row r="48" spans="1:20" ht="15.6" x14ac:dyDescent="0.3">
      <c r="A48" s="294" t="s">
        <v>97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3"/>
      <c r="M48" s="294" t="s">
        <v>97</v>
      </c>
      <c r="N48" s="294"/>
      <c r="O48" s="294"/>
      <c r="P48" s="294"/>
      <c r="Q48" s="294"/>
      <c r="R48" s="294"/>
      <c r="S48" s="294"/>
      <c r="T48" s="294"/>
    </row>
    <row r="49" spans="1:20" ht="15.75" customHeight="1" x14ac:dyDescent="0.3">
      <c r="A49" s="294" t="s">
        <v>98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3"/>
      <c r="M49" s="294" t="s">
        <v>99</v>
      </c>
      <c r="N49" s="294"/>
      <c r="O49" s="294"/>
      <c r="P49" s="294"/>
      <c r="Q49" s="294"/>
      <c r="R49" s="294"/>
      <c r="S49" s="294"/>
      <c r="T49" s="294"/>
    </row>
    <row r="50" spans="1:20" ht="15.75" customHeight="1" x14ac:dyDescent="0.3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148"/>
      <c r="L50" s="148"/>
      <c r="M50" s="270"/>
      <c r="N50" s="270"/>
      <c r="O50" s="270"/>
      <c r="P50" s="270"/>
      <c r="Q50" s="270"/>
      <c r="R50" s="270"/>
      <c r="S50" s="270"/>
    </row>
    <row r="51" spans="1:20" x14ac:dyDescent="0.3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150"/>
      <c r="L51" s="150"/>
      <c r="M51" s="233"/>
      <c r="N51" s="233"/>
      <c r="O51" s="233"/>
      <c r="P51" s="233"/>
      <c r="Q51" s="233"/>
      <c r="R51" s="233"/>
      <c r="S51" s="233"/>
    </row>
    <row r="52" spans="1:20" ht="21" thickBot="1" x14ac:dyDescent="0.35">
      <c r="A52" s="234" t="s">
        <v>202</v>
      </c>
      <c r="B52" s="234"/>
      <c r="C52" s="234"/>
      <c r="D52" s="234"/>
      <c r="E52" s="234"/>
      <c r="F52" s="234"/>
      <c r="G52" s="234"/>
      <c r="H52" s="234"/>
      <c r="I52" s="234"/>
      <c r="J52" s="234"/>
      <c r="K52" s="16"/>
      <c r="L52" s="9"/>
      <c r="M52" s="234" t="s">
        <v>203</v>
      </c>
      <c r="N52" s="234"/>
      <c r="O52" s="234"/>
      <c r="P52" s="234"/>
      <c r="Q52" s="234"/>
      <c r="R52" s="234"/>
      <c r="S52" s="234"/>
    </row>
    <row r="53" spans="1:20" ht="20.25" customHeight="1" thickBot="1" x14ac:dyDescent="0.35">
      <c r="A53" s="235" t="s">
        <v>1</v>
      </c>
      <c r="B53" s="237" t="s">
        <v>4</v>
      </c>
      <c r="C53" s="238"/>
      <c r="D53" s="238"/>
      <c r="E53" s="239"/>
      <c r="F53" s="235" t="s">
        <v>2</v>
      </c>
      <c r="G53" s="243" t="s">
        <v>33</v>
      </c>
      <c r="H53" s="244"/>
      <c r="I53" s="245"/>
      <c r="J53" s="246" t="s">
        <v>3</v>
      </c>
      <c r="K53" s="285" t="s">
        <v>34</v>
      </c>
      <c r="L53" s="9"/>
      <c r="M53" s="287" t="s">
        <v>1</v>
      </c>
      <c r="N53" s="289" t="s">
        <v>4</v>
      </c>
      <c r="O53" s="246" t="s">
        <v>2</v>
      </c>
      <c r="P53" s="243" t="s">
        <v>33</v>
      </c>
      <c r="Q53" s="244"/>
      <c r="R53" s="245"/>
      <c r="S53" s="289" t="s">
        <v>3</v>
      </c>
      <c r="T53" s="278" t="s">
        <v>34</v>
      </c>
    </row>
    <row r="54" spans="1:20" ht="24.75" customHeight="1" thickBot="1" x14ac:dyDescent="0.35">
      <c r="A54" s="236"/>
      <c r="B54" s="240"/>
      <c r="C54" s="241"/>
      <c r="D54" s="241"/>
      <c r="E54" s="242"/>
      <c r="F54" s="236"/>
      <c r="G54" s="31" t="s">
        <v>30</v>
      </c>
      <c r="H54" s="31" t="s">
        <v>31</v>
      </c>
      <c r="I54" s="31" t="s">
        <v>32</v>
      </c>
      <c r="J54" s="247"/>
      <c r="K54" s="286"/>
      <c r="L54" s="10"/>
      <c r="M54" s="288"/>
      <c r="N54" s="290"/>
      <c r="O54" s="247"/>
      <c r="P54" s="147" t="str">
        <f>G54</f>
        <v>Б</v>
      </c>
      <c r="Q54" s="147" t="str">
        <f>H54</f>
        <v>Ж</v>
      </c>
      <c r="R54" s="146" t="str">
        <f>I54</f>
        <v>У</v>
      </c>
      <c r="S54" s="290"/>
      <c r="T54" s="279"/>
    </row>
    <row r="55" spans="1:20" ht="30" customHeight="1" x14ac:dyDescent="0.3">
      <c r="A55" s="44" t="s">
        <v>5</v>
      </c>
      <c r="B55" s="280" t="s">
        <v>142</v>
      </c>
      <c r="C55" s="280"/>
      <c r="D55" s="280"/>
      <c r="E55" s="280"/>
      <c r="F55" s="40">
        <v>130</v>
      </c>
      <c r="G55" s="40">
        <v>2.56</v>
      </c>
      <c r="H55" s="17">
        <v>7.26</v>
      </c>
      <c r="I55" s="40">
        <v>14.55</v>
      </c>
      <c r="J55" s="17">
        <v>155.79</v>
      </c>
      <c r="K55" s="79" t="s">
        <v>60</v>
      </c>
      <c r="L55" s="11"/>
      <c r="M55" s="63" t="s">
        <v>5</v>
      </c>
      <c r="N55" s="64" t="str">
        <f>B55</f>
        <v>Каша молочная жидкая пшеничная</v>
      </c>
      <c r="O55" s="68">
        <v>150</v>
      </c>
      <c r="P55" s="67">
        <v>2.84</v>
      </c>
      <c r="Q55" s="68">
        <v>8.69</v>
      </c>
      <c r="R55" s="67">
        <v>16.260000000000002</v>
      </c>
      <c r="S55" s="68">
        <v>182.1</v>
      </c>
      <c r="T55" s="83" t="str">
        <f>K55</f>
        <v>7.4</v>
      </c>
    </row>
    <row r="56" spans="1:20" ht="23.25" hidden="1" customHeight="1" x14ac:dyDescent="0.3">
      <c r="A56" s="45"/>
      <c r="B56" s="281"/>
      <c r="C56" s="281"/>
      <c r="D56" s="281"/>
      <c r="E56" s="281"/>
      <c r="F56" s="18"/>
      <c r="G56" s="18"/>
      <c r="H56" s="33"/>
      <c r="I56" s="18"/>
      <c r="J56" s="33"/>
      <c r="K56" s="80"/>
      <c r="L56" s="12"/>
      <c r="M56" s="45"/>
      <c r="N56" s="65">
        <f>B56</f>
        <v>0</v>
      </c>
      <c r="O56" s="18"/>
      <c r="P56" s="33"/>
      <c r="Q56" s="18"/>
      <c r="R56" s="33"/>
      <c r="S56" s="18"/>
      <c r="T56" s="84">
        <f>K56</f>
        <v>0</v>
      </c>
    </row>
    <row r="57" spans="1:20" ht="25.5" customHeight="1" x14ac:dyDescent="0.3">
      <c r="A57" s="45"/>
      <c r="B57" s="281" t="s">
        <v>14</v>
      </c>
      <c r="C57" s="281"/>
      <c r="D57" s="281"/>
      <c r="E57" s="281"/>
      <c r="F57" s="18">
        <v>30</v>
      </c>
      <c r="G57" s="18">
        <v>2.25</v>
      </c>
      <c r="H57" s="33">
        <v>0.87</v>
      </c>
      <c r="I57" s="18">
        <v>15.27</v>
      </c>
      <c r="J57" s="101">
        <v>79.2</v>
      </c>
      <c r="K57" s="80" t="s">
        <v>37</v>
      </c>
      <c r="L57" s="12"/>
      <c r="M57" s="45"/>
      <c r="N57" s="65" t="str">
        <f>B57</f>
        <v>Батон  (пшеничный)</v>
      </c>
      <c r="O57" s="18">
        <v>40</v>
      </c>
      <c r="P57" s="33">
        <v>3</v>
      </c>
      <c r="Q57" s="18">
        <v>1.1599999999999999</v>
      </c>
      <c r="R57" s="33">
        <v>20.36</v>
      </c>
      <c r="S57" s="18">
        <v>105.6</v>
      </c>
      <c r="T57" s="84" t="str">
        <f>K57</f>
        <v>7.8.2</v>
      </c>
    </row>
    <row r="58" spans="1:20" ht="21.75" customHeight="1" x14ac:dyDescent="0.3">
      <c r="A58" s="45"/>
      <c r="B58" s="282" t="s">
        <v>6</v>
      </c>
      <c r="C58" s="283"/>
      <c r="D58" s="283"/>
      <c r="E58" s="284"/>
      <c r="F58" s="18">
        <v>150</v>
      </c>
      <c r="G58" s="18">
        <v>2E-3</v>
      </c>
      <c r="H58" s="33"/>
      <c r="I58" s="18">
        <v>5.2709999999999999</v>
      </c>
      <c r="J58" s="101">
        <v>21.507999999999999</v>
      </c>
      <c r="K58" s="80" t="s">
        <v>48</v>
      </c>
      <c r="L58" s="12"/>
      <c r="M58" s="45"/>
      <c r="N58" s="65" t="str">
        <f>B58</f>
        <v>Чай с сахаром</v>
      </c>
      <c r="O58" s="18">
        <v>180</v>
      </c>
      <c r="P58" s="33">
        <v>2E-3</v>
      </c>
      <c r="Q58" s="18"/>
      <c r="R58" s="33">
        <v>7.1159999999999997</v>
      </c>
      <c r="S58" s="18">
        <v>28.841999999999999</v>
      </c>
      <c r="T58" s="84" t="str">
        <f>K58</f>
        <v>7.43</v>
      </c>
    </row>
    <row r="59" spans="1:20" ht="22.5" customHeight="1" thickBot="1" x14ac:dyDescent="0.35">
      <c r="A59" s="46"/>
      <c r="B59" s="282"/>
      <c r="C59" s="283"/>
      <c r="D59" s="283"/>
      <c r="E59" s="284"/>
      <c r="F59" s="41"/>
      <c r="G59" s="48"/>
      <c r="H59" s="34"/>
      <c r="I59" s="48"/>
      <c r="J59" s="47"/>
      <c r="K59" s="81"/>
      <c r="L59" s="12"/>
      <c r="M59" s="46"/>
      <c r="N59" s="66">
        <f>B59</f>
        <v>0</v>
      </c>
      <c r="O59" s="48"/>
      <c r="P59" s="34"/>
      <c r="Q59" s="48"/>
      <c r="R59" s="34"/>
      <c r="S59" s="48"/>
      <c r="T59" s="85">
        <f>K59</f>
        <v>0</v>
      </c>
    </row>
    <row r="60" spans="1:20" ht="16.2" thickBot="1" x14ac:dyDescent="0.35">
      <c r="A60" s="272" t="s">
        <v>8</v>
      </c>
      <c r="B60" s="273"/>
      <c r="C60" s="273"/>
      <c r="D60" s="273"/>
      <c r="E60" s="274"/>
      <c r="F60" s="50">
        <f>SUM(F55:F59)</f>
        <v>310</v>
      </c>
      <c r="G60" s="42">
        <f>SUM(G55:G59)</f>
        <v>4.8120000000000003</v>
      </c>
      <c r="H60" s="42">
        <f>SUM(H55:H59)</f>
        <v>8.129999999999999</v>
      </c>
      <c r="I60" s="42">
        <f>SUM(I55:I59)</f>
        <v>35.091000000000001</v>
      </c>
      <c r="J60" s="49">
        <f>SUM(J55:J59)</f>
        <v>256.49799999999999</v>
      </c>
      <c r="K60" s="21"/>
      <c r="L60" s="13"/>
      <c r="M60" s="272" t="s">
        <v>8</v>
      </c>
      <c r="N60" s="274"/>
      <c r="O60" s="42">
        <f>SUM(O55:O59)</f>
        <v>370</v>
      </c>
      <c r="P60" s="50">
        <f>SUM(P55:P59)</f>
        <v>5.8419999999999996</v>
      </c>
      <c r="Q60" s="42">
        <f>SUM(Q55:Q59)</f>
        <v>9.85</v>
      </c>
      <c r="R60" s="103">
        <f>SUM(R55:R59)</f>
        <v>43.736000000000004</v>
      </c>
      <c r="S60" s="35">
        <f>SUM(S55:S59)</f>
        <v>316.54199999999997</v>
      </c>
      <c r="T60" s="86"/>
    </row>
    <row r="61" spans="1:20" ht="31.8" thickBot="1" x14ac:dyDescent="0.35">
      <c r="A61" s="62" t="s">
        <v>9</v>
      </c>
      <c r="B61" s="275" t="s">
        <v>51</v>
      </c>
      <c r="C61" s="276"/>
      <c r="D61" s="276"/>
      <c r="E61" s="277"/>
      <c r="F61" s="43">
        <v>53</v>
      </c>
      <c r="G61" s="43">
        <v>0.24</v>
      </c>
      <c r="H61" s="36"/>
      <c r="I61" s="43">
        <v>6.78</v>
      </c>
      <c r="J61" s="36">
        <v>27.6</v>
      </c>
      <c r="K61" s="82" t="s">
        <v>52</v>
      </c>
      <c r="L61" s="11"/>
      <c r="M61" s="69" t="s">
        <v>9</v>
      </c>
      <c r="N61" s="70" t="str">
        <f>B61</f>
        <v>Фрукты свежие</v>
      </c>
      <c r="O61" s="43">
        <v>62</v>
      </c>
      <c r="P61" s="43">
        <v>0.28000000000000003</v>
      </c>
      <c r="Q61" s="71"/>
      <c r="R61" s="43">
        <v>7.91</v>
      </c>
      <c r="S61" s="43">
        <v>32.200000000000003</v>
      </c>
      <c r="T61" s="83" t="str">
        <f>K61</f>
        <v>8.25</v>
      </c>
    </row>
    <row r="62" spans="1:20" ht="16.5" hidden="1" customHeight="1" x14ac:dyDescent="0.3">
      <c r="A62" s="8"/>
      <c r="B62" s="267"/>
      <c r="C62" s="267"/>
      <c r="D62" s="267"/>
      <c r="E62" s="268"/>
      <c r="F62" s="20"/>
      <c r="G62" s="20"/>
      <c r="H62" s="149"/>
      <c r="I62" s="14"/>
      <c r="J62" s="14"/>
      <c r="K62" s="22"/>
      <c r="L62" s="5"/>
      <c r="M62" s="8"/>
      <c r="N62" s="23"/>
      <c r="O62" s="23"/>
      <c r="P62" s="24"/>
      <c r="Q62" s="24"/>
      <c r="R62" s="24"/>
      <c r="S62" s="14"/>
      <c r="T62" s="87"/>
    </row>
    <row r="63" spans="1:20" ht="16.2" thickBot="1" x14ac:dyDescent="0.35">
      <c r="A63" s="248" t="s">
        <v>10</v>
      </c>
      <c r="B63" s="258"/>
      <c r="C63" s="258"/>
      <c r="D63" s="258"/>
      <c r="E63" s="249"/>
      <c r="F63" s="52">
        <f>SUM(F61:F62)</f>
        <v>53</v>
      </c>
      <c r="G63" s="27">
        <f>SUM(G61:G62)</f>
        <v>0.24</v>
      </c>
      <c r="H63" s="27"/>
      <c r="I63" s="53">
        <f>SUM(I61:I62)</f>
        <v>6.78</v>
      </c>
      <c r="J63" s="53">
        <f>SUM(J61:J62)</f>
        <v>27.6</v>
      </c>
      <c r="K63" s="27"/>
      <c r="L63" s="3"/>
      <c r="M63" s="248" t="s">
        <v>10</v>
      </c>
      <c r="N63" s="258"/>
      <c r="O63" s="15">
        <f>SUM(O61:O62)</f>
        <v>62</v>
      </c>
      <c r="P63" s="27">
        <f>SUM(P61:P62)</f>
        <v>0.28000000000000003</v>
      </c>
      <c r="Q63" s="37"/>
      <c r="R63" s="27">
        <f>SUM(R61:R62)</f>
        <v>7.91</v>
      </c>
      <c r="S63" s="37">
        <f>SUM(S61:S62)</f>
        <v>32.200000000000003</v>
      </c>
      <c r="T63" s="86"/>
    </row>
    <row r="64" spans="1:20" ht="32.25" customHeight="1" x14ac:dyDescent="0.3">
      <c r="A64" s="59" t="s">
        <v>15</v>
      </c>
      <c r="B64" s="266" t="s">
        <v>111</v>
      </c>
      <c r="C64" s="267"/>
      <c r="D64" s="267"/>
      <c r="E64" s="268"/>
      <c r="F64" s="25">
        <v>15</v>
      </c>
      <c r="G64" s="25">
        <v>0.16</v>
      </c>
      <c r="H64" s="25">
        <v>0.03</v>
      </c>
      <c r="I64" s="56">
        <v>0.59</v>
      </c>
      <c r="J64" s="25">
        <v>3.02</v>
      </c>
      <c r="K64" s="89" t="s">
        <v>53</v>
      </c>
      <c r="L64" s="5"/>
      <c r="M64" s="72" t="s">
        <v>15</v>
      </c>
      <c r="N64" s="73" t="str">
        <f t="shared" ref="N64:N71" si="2">B64</f>
        <v>Огурец соленый</v>
      </c>
      <c r="O64" s="77">
        <v>20</v>
      </c>
      <c r="P64" s="77">
        <v>0.22</v>
      </c>
      <c r="Q64" s="76">
        <v>0.04</v>
      </c>
      <c r="R64" s="77">
        <v>0.79</v>
      </c>
      <c r="S64" s="77">
        <v>4.03</v>
      </c>
      <c r="T64" s="83" t="str">
        <f>K64</f>
        <v>4.10</v>
      </c>
    </row>
    <row r="65" spans="1:20" ht="33.75" customHeight="1" x14ac:dyDescent="0.3">
      <c r="A65" s="60"/>
      <c r="B65" s="252" t="s">
        <v>113</v>
      </c>
      <c r="C65" s="253"/>
      <c r="D65" s="253"/>
      <c r="E65" s="254"/>
      <c r="F65" s="19">
        <v>150</v>
      </c>
      <c r="G65" s="97">
        <v>6.83</v>
      </c>
      <c r="H65" s="97">
        <v>3.79</v>
      </c>
      <c r="I65" s="98">
        <v>13.04</v>
      </c>
      <c r="J65" s="96">
        <v>122.07</v>
      </c>
      <c r="K65" s="90" t="s">
        <v>116</v>
      </c>
      <c r="L65" s="3"/>
      <c r="M65" s="28"/>
      <c r="N65" s="74" t="str">
        <f t="shared" si="2"/>
        <v>Борщ с капустой и картофелем со сметаной</v>
      </c>
      <c r="O65" s="19">
        <v>180</v>
      </c>
      <c r="P65" s="19">
        <v>8.18</v>
      </c>
      <c r="Q65" s="39">
        <v>8.98</v>
      </c>
      <c r="R65" s="19">
        <v>15.66</v>
      </c>
      <c r="S65" s="19">
        <v>157.71</v>
      </c>
      <c r="T65" s="83" t="str">
        <f>K65</f>
        <v>2.1</v>
      </c>
    </row>
    <row r="66" spans="1:20" ht="33" customHeight="1" x14ac:dyDescent="0.3">
      <c r="A66" s="60"/>
      <c r="B66" s="252" t="s">
        <v>204</v>
      </c>
      <c r="C66" s="253"/>
      <c r="D66" s="253"/>
      <c r="E66" s="254"/>
      <c r="F66" s="19">
        <v>50</v>
      </c>
      <c r="G66" s="97">
        <f>9.12-0.13</f>
        <v>8.9899999999999984</v>
      </c>
      <c r="H66" s="97">
        <f>1.84-1.2</f>
        <v>0.64000000000000012</v>
      </c>
      <c r="I66" s="98">
        <f>3.33-0.89</f>
        <v>2.44</v>
      </c>
      <c r="J66" s="96">
        <f>63.97-15.08</f>
        <v>48.89</v>
      </c>
      <c r="K66" s="90" t="s">
        <v>118</v>
      </c>
      <c r="L66" s="6"/>
      <c r="M66" s="28"/>
      <c r="N66" s="74" t="str">
        <f t="shared" si="2"/>
        <v>Биточки из рыбы</v>
      </c>
      <c r="O66" s="19">
        <v>65</v>
      </c>
      <c r="P66" s="19">
        <f>11.36-0.27</f>
        <v>11.09</v>
      </c>
      <c r="Q66" s="39">
        <f>3.05-2.5</f>
        <v>0.54999999999999982</v>
      </c>
      <c r="R66" s="19">
        <f>4.29-1.85</f>
        <v>2.44</v>
      </c>
      <c r="S66" s="19">
        <f>90.78-31.39</f>
        <v>59.39</v>
      </c>
      <c r="T66" s="95" t="str">
        <f t="shared" ref="T66:T71" si="3">K66</f>
        <v>3.13.1</v>
      </c>
    </row>
    <row r="67" spans="1:20" ht="22.5" customHeight="1" x14ac:dyDescent="0.3">
      <c r="A67" s="60"/>
      <c r="B67" s="252" t="s">
        <v>119</v>
      </c>
      <c r="C67" s="253"/>
      <c r="D67" s="253"/>
      <c r="E67" s="254"/>
      <c r="F67" s="19">
        <v>25</v>
      </c>
      <c r="G67" s="97">
        <v>0.13</v>
      </c>
      <c r="H67" s="97">
        <v>1.2</v>
      </c>
      <c r="I67" s="98">
        <v>0.89</v>
      </c>
      <c r="J67" s="19">
        <v>15.08</v>
      </c>
      <c r="K67" s="90" t="s">
        <v>120</v>
      </c>
      <c r="L67" s="6"/>
      <c r="M67" s="28"/>
      <c r="N67" s="74" t="str">
        <f t="shared" si="2"/>
        <v>Соус белый</v>
      </c>
      <c r="O67" s="19">
        <v>30</v>
      </c>
      <c r="P67" s="19">
        <v>0.27</v>
      </c>
      <c r="Q67" s="39">
        <v>2.5</v>
      </c>
      <c r="R67" s="19">
        <v>1.85</v>
      </c>
      <c r="S67" s="19">
        <v>31.39</v>
      </c>
      <c r="T67" s="95" t="str">
        <f t="shared" si="3"/>
        <v>5.5</v>
      </c>
    </row>
    <row r="68" spans="1:20" ht="21.75" customHeight="1" x14ac:dyDescent="0.3">
      <c r="A68" s="60"/>
      <c r="B68" s="252" t="s">
        <v>205</v>
      </c>
      <c r="C68" s="253"/>
      <c r="D68" s="253"/>
      <c r="E68" s="254"/>
      <c r="F68" s="19">
        <v>110</v>
      </c>
      <c r="G68" s="97">
        <v>3</v>
      </c>
      <c r="H68" s="97">
        <v>3.8</v>
      </c>
      <c r="I68" s="98">
        <v>20.9</v>
      </c>
      <c r="J68" s="19">
        <v>129.30000000000001</v>
      </c>
      <c r="K68" s="90" t="s">
        <v>121</v>
      </c>
      <c r="L68" s="6"/>
      <c r="M68" s="60"/>
      <c r="N68" s="74" t="str">
        <f t="shared" si="2"/>
        <v>Картофельное пюре</v>
      </c>
      <c r="O68" s="19">
        <v>130</v>
      </c>
      <c r="P68" s="19">
        <v>3.6</v>
      </c>
      <c r="Q68" s="39">
        <v>4.7</v>
      </c>
      <c r="R68" s="19">
        <v>24.7</v>
      </c>
      <c r="S68" s="19">
        <v>155.19999999999999</v>
      </c>
      <c r="T68" s="95" t="str">
        <f t="shared" si="3"/>
        <v>4.9</v>
      </c>
    </row>
    <row r="69" spans="1:20" ht="31.5" customHeight="1" x14ac:dyDescent="0.3">
      <c r="A69" s="60"/>
      <c r="B69" s="252" t="s">
        <v>57</v>
      </c>
      <c r="C69" s="253"/>
      <c r="D69" s="253"/>
      <c r="E69" s="254"/>
      <c r="F69" s="19">
        <v>150</v>
      </c>
      <c r="G69" s="97">
        <v>0.25</v>
      </c>
      <c r="H69" s="97"/>
      <c r="I69" s="98">
        <v>9.81</v>
      </c>
      <c r="J69" s="19">
        <v>40.22</v>
      </c>
      <c r="K69" s="90" t="s">
        <v>58</v>
      </c>
      <c r="L69" s="6"/>
      <c r="M69" s="28"/>
      <c r="N69" s="74" t="str">
        <f t="shared" si="2"/>
        <v>Компот из сухофруктов</v>
      </c>
      <c r="O69" s="19">
        <v>180</v>
      </c>
      <c r="P69" s="19">
        <v>0.31</v>
      </c>
      <c r="Q69" s="39"/>
      <c r="R69" s="19">
        <v>12.63</v>
      </c>
      <c r="S69" s="19">
        <v>44.54</v>
      </c>
      <c r="T69" s="95" t="str">
        <f t="shared" si="3"/>
        <v>8.2</v>
      </c>
    </row>
    <row r="70" spans="1:20" ht="24" customHeight="1" x14ac:dyDescent="0.3">
      <c r="A70" s="60"/>
      <c r="B70" s="252" t="s">
        <v>16</v>
      </c>
      <c r="C70" s="253"/>
      <c r="D70" s="253"/>
      <c r="E70" s="254"/>
      <c r="F70" s="19">
        <v>25</v>
      </c>
      <c r="G70" s="97">
        <v>2.0299999999999998</v>
      </c>
      <c r="H70" s="97">
        <v>0.25</v>
      </c>
      <c r="I70" s="98">
        <v>12.2</v>
      </c>
      <c r="J70" s="19">
        <v>60.5</v>
      </c>
      <c r="K70" s="90" t="s">
        <v>37</v>
      </c>
      <c r="L70" s="6"/>
      <c r="M70" s="60"/>
      <c r="N70" s="74" t="str">
        <f t="shared" si="2"/>
        <v>Хлеб пшеничный</v>
      </c>
      <c r="O70" s="19">
        <v>35</v>
      </c>
      <c r="P70" s="19">
        <v>2.84</v>
      </c>
      <c r="Q70" s="39">
        <v>0.35</v>
      </c>
      <c r="R70" s="19">
        <v>17.079999999999998</v>
      </c>
      <c r="S70" s="19">
        <v>84.7</v>
      </c>
      <c r="T70" s="95" t="str">
        <f t="shared" si="3"/>
        <v>7.8.2</v>
      </c>
    </row>
    <row r="71" spans="1:20" ht="25.5" customHeight="1" thickBot="1" x14ac:dyDescent="0.35">
      <c r="A71" s="61"/>
      <c r="B71" s="255" t="s">
        <v>29</v>
      </c>
      <c r="C71" s="256"/>
      <c r="D71" s="256"/>
      <c r="E71" s="257"/>
      <c r="F71" s="26">
        <v>30</v>
      </c>
      <c r="G71" s="99">
        <v>3.9</v>
      </c>
      <c r="H71" s="99">
        <v>0.9</v>
      </c>
      <c r="I71" s="100">
        <v>12</v>
      </c>
      <c r="J71" s="54">
        <v>75</v>
      </c>
      <c r="K71" s="91" t="s">
        <v>37</v>
      </c>
      <c r="L71" s="6"/>
      <c r="M71" s="29"/>
      <c r="N71" s="75" t="str">
        <f t="shared" si="2"/>
        <v>Хлеб ржаной</v>
      </c>
      <c r="O71" s="78">
        <v>40</v>
      </c>
      <c r="P71" s="108">
        <v>5.2</v>
      </c>
      <c r="Q71" s="109">
        <v>1.2</v>
      </c>
      <c r="R71" s="108">
        <v>16</v>
      </c>
      <c r="S71" s="110">
        <v>100</v>
      </c>
      <c r="T71" s="95" t="str">
        <f t="shared" si="3"/>
        <v>7.8.2</v>
      </c>
    </row>
    <row r="72" spans="1:20" ht="16.2" thickBot="1" x14ac:dyDescent="0.35">
      <c r="A72" s="248" t="s">
        <v>11</v>
      </c>
      <c r="B72" s="258"/>
      <c r="C72" s="258"/>
      <c r="D72" s="258"/>
      <c r="E72" s="249"/>
      <c r="F72" s="55">
        <f>SUM(F64:F71)</f>
        <v>555</v>
      </c>
      <c r="G72" s="52">
        <f>SUM(G64:G71)</f>
        <v>25.29</v>
      </c>
      <c r="H72" s="27">
        <f>SUM(H64:H71)</f>
        <v>10.610000000000001</v>
      </c>
      <c r="I72" s="53">
        <f>SUM(I64:I71)</f>
        <v>71.87</v>
      </c>
      <c r="J72" s="37">
        <f>SUM(J64:J71)</f>
        <v>494.08000000000004</v>
      </c>
      <c r="K72" s="92"/>
      <c r="L72" s="6"/>
      <c r="M72" s="248" t="s">
        <v>11</v>
      </c>
      <c r="N72" s="259"/>
      <c r="O72" s="37">
        <f>SUM(O64:O71)</f>
        <v>680</v>
      </c>
      <c r="P72" s="27">
        <f>SUM(P64:P71)</f>
        <v>31.71</v>
      </c>
      <c r="Q72" s="37">
        <f>SUM(Q64:Q71)</f>
        <v>18.32</v>
      </c>
      <c r="R72" s="27">
        <f>SUM(R64:R71)</f>
        <v>91.15</v>
      </c>
      <c r="S72" s="37">
        <f>SUM(S64:S71)</f>
        <v>636.96</v>
      </c>
      <c r="T72" s="86"/>
    </row>
    <row r="73" spans="1:20" ht="23.25" customHeight="1" x14ac:dyDescent="0.3">
      <c r="A73" s="59" t="s">
        <v>12</v>
      </c>
      <c r="B73" s="266" t="s">
        <v>206</v>
      </c>
      <c r="C73" s="267"/>
      <c r="D73" s="267"/>
      <c r="E73" s="268"/>
      <c r="F73" s="25">
        <v>54</v>
      </c>
      <c r="G73" s="25">
        <v>8.2850000000000001</v>
      </c>
      <c r="H73" s="38">
        <v>9.9350000000000005</v>
      </c>
      <c r="I73" s="25">
        <v>17.414999999999999</v>
      </c>
      <c r="J73" s="38">
        <v>191.26</v>
      </c>
      <c r="K73" s="89" t="s">
        <v>208</v>
      </c>
      <c r="L73" s="5"/>
      <c r="M73" s="72" t="str">
        <f>A73</f>
        <v>Полдник</v>
      </c>
      <c r="N73" s="73" t="str">
        <f>B73</f>
        <v xml:space="preserve">Пудинг из творога </v>
      </c>
      <c r="O73" s="77">
        <v>66</v>
      </c>
      <c r="P73" s="51">
        <v>10.208</v>
      </c>
      <c r="Q73" s="76">
        <v>12.46</v>
      </c>
      <c r="R73" s="51">
        <v>22.023</v>
      </c>
      <c r="S73" s="77">
        <v>239.42</v>
      </c>
      <c r="T73" s="83" t="str">
        <f>K73</f>
        <v>8.11</v>
      </c>
    </row>
    <row r="74" spans="1:20" ht="18.75" customHeight="1" x14ac:dyDescent="0.3">
      <c r="A74" s="60"/>
      <c r="B74" s="252" t="s">
        <v>207</v>
      </c>
      <c r="C74" s="253"/>
      <c r="D74" s="253"/>
      <c r="E74" s="254"/>
      <c r="F74" s="19">
        <v>10</v>
      </c>
      <c r="G74" s="19">
        <v>0.41</v>
      </c>
      <c r="H74" s="39">
        <v>2.37</v>
      </c>
      <c r="I74" s="19">
        <v>3.58</v>
      </c>
      <c r="J74" s="39">
        <v>34.340000000000003</v>
      </c>
      <c r="K74" s="90" t="s">
        <v>123</v>
      </c>
      <c r="L74" s="6"/>
      <c r="M74" s="60"/>
      <c r="N74" s="74" t="str">
        <f>B74</f>
        <v>Соус сметанный сладкий</v>
      </c>
      <c r="O74" s="19">
        <v>15</v>
      </c>
      <c r="P74" s="19">
        <v>0.55000000000000004</v>
      </c>
      <c r="Q74" s="39">
        <v>3.26</v>
      </c>
      <c r="R74" s="19">
        <v>5.31</v>
      </c>
      <c r="S74" s="19">
        <v>49.22</v>
      </c>
      <c r="T74" s="83" t="str">
        <f>K74</f>
        <v>5.9.2</v>
      </c>
    </row>
    <row r="75" spans="1:20" ht="20.25" customHeight="1" x14ac:dyDescent="0.3">
      <c r="A75" s="60"/>
      <c r="B75" s="295" t="s">
        <v>6</v>
      </c>
      <c r="C75" s="295"/>
      <c r="D75" s="295"/>
      <c r="E75" s="295"/>
      <c r="F75" s="19">
        <v>150</v>
      </c>
      <c r="G75" s="19">
        <v>2E-3</v>
      </c>
      <c r="H75" s="39"/>
      <c r="I75" s="19">
        <v>5.2709999999999999</v>
      </c>
      <c r="J75" s="39">
        <v>21.507999999999999</v>
      </c>
      <c r="K75" s="90" t="s">
        <v>48</v>
      </c>
      <c r="L75" s="6"/>
      <c r="M75" s="60"/>
      <c r="N75" s="74" t="str">
        <f>B75</f>
        <v>Чай с сахаром</v>
      </c>
      <c r="O75" s="19">
        <v>180</v>
      </c>
      <c r="P75" s="19">
        <v>2E-3</v>
      </c>
      <c r="Q75" s="39"/>
      <c r="R75" s="19">
        <v>7.1159999999999997</v>
      </c>
      <c r="S75" s="19">
        <v>28.841999999999999</v>
      </c>
      <c r="T75" s="83" t="str">
        <f>K75</f>
        <v>7.43</v>
      </c>
    </row>
    <row r="76" spans="1:20" ht="15.75" customHeight="1" thickBot="1" x14ac:dyDescent="0.35">
      <c r="A76" s="61"/>
      <c r="B76" s="291"/>
      <c r="C76" s="292"/>
      <c r="D76" s="292"/>
      <c r="E76" s="293"/>
      <c r="F76" s="26"/>
      <c r="G76" s="54"/>
      <c r="H76" s="58"/>
      <c r="I76" s="54"/>
      <c r="J76" s="57"/>
      <c r="K76" s="93"/>
      <c r="L76" s="6"/>
      <c r="M76" s="61"/>
      <c r="N76" s="75"/>
      <c r="O76" s="61"/>
      <c r="P76" s="61"/>
      <c r="Q76" s="75"/>
      <c r="R76" s="61"/>
      <c r="S76" s="78"/>
      <c r="T76" s="83">
        <f>K76</f>
        <v>0</v>
      </c>
    </row>
    <row r="77" spans="1:20" ht="21.75" customHeight="1" thickBot="1" x14ac:dyDescent="0.35">
      <c r="A77" s="248" t="s">
        <v>13</v>
      </c>
      <c r="B77" s="258"/>
      <c r="C77" s="258"/>
      <c r="D77" s="258"/>
      <c r="E77" s="249"/>
      <c r="F77" s="27">
        <f>SUM(F73:F76)</f>
        <v>214</v>
      </c>
      <c r="G77" s="52">
        <f>SUM(G73:G76)</f>
        <v>8.697000000000001</v>
      </c>
      <c r="H77" s="27">
        <f>SUM(H73:H76)</f>
        <v>12.305</v>
      </c>
      <c r="I77" s="53">
        <f>SUM(I73:I76)</f>
        <v>26.265999999999998</v>
      </c>
      <c r="J77" s="27">
        <f>SUM(J73:J76)</f>
        <v>247.108</v>
      </c>
      <c r="K77" s="92"/>
      <c r="L77" s="6"/>
      <c r="M77" s="248" t="s">
        <v>13</v>
      </c>
      <c r="N77" s="249"/>
      <c r="O77" s="27">
        <f>SUM(O73:O76)</f>
        <v>261</v>
      </c>
      <c r="P77" s="52">
        <f>SUM(P73:P76)</f>
        <v>10.760000000000002</v>
      </c>
      <c r="Q77" s="27">
        <f>SUM(Q73:Q76)</f>
        <v>15.72</v>
      </c>
      <c r="R77" s="53">
        <f>SUM(R73:R76)</f>
        <v>34.448999999999998</v>
      </c>
      <c r="S77" s="37">
        <f>SUM(S73:S76)</f>
        <v>317.48199999999997</v>
      </c>
      <c r="T77" s="86"/>
    </row>
    <row r="78" spans="1:20" ht="16.2" thickBot="1" x14ac:dyDescent="0.35">
      <c r="A78" s="250" t="s">
        <v>17</v>
      </c>
      <c r="B78" s="251"/>
      <c r="C78" s="251"/>
      <c r="D78" s="251"/>
      <c r="E78" s="251"/>
      <c r="F78" s="104">
        <f>F60+F63+F72+F77</f>
        <v>1132</v>
      </c>
      <c r="G78" s="104">
        <f>G60+G63+G72+G77</f>
        <v>39.039000000000001</v>
      </c>
      <c r="H78" s="106">
        <f>H60+H63+H72+H77</f>
        <v>31.045000000000002</v>
      </c>
      <c r="I78" s="107">
        <f>I60+I63+I72+I77</f>
        <v>140.00700000000001</v>
      </c>
      <c r="J78" s="105">
        <f>J60+J63+J72+J77</f>
        <v>1025.2860000000001</v>
      </c>
      <c r="K78" s="94"/>
      <c r="L78" s="7"/>
      <c r="M78" s="250" t="str">
        <f>A78</f>
        <v>Итого за день:</v>
      </c>
      <c r="N78" s="251"/>
      <c r="O78" s="106">
        <f>O60+O63+O72+O77</f>
        <v>1373</v>
      </c>
      <c r="P78" s="105">
        <f>P60+P63+P72+P77</f>
        <v>48.591999999999999</v>
      </c>
      <c r="Q78" s="106">
        <f>Q60+Q63+Q72+Q77</f>
        <v>43.89</v>
      </c>
      <c r="R78" s="105">
        <f>R60+R63+R72+R77</f>
        <v>177.245</v>
      </c>
      <c r="S78" s="106">
        <f>S60+S63+S72+S77</f>
        <v>1303.184</v>
      </c>
      <c r="T78" s="88"/>
    </row>
    <row r="79" spans="1:20" x14ac:dyDescent="0.3">
      <c r="K79" s="7"/>
    </row>
    <row r="80" spans="1:20" x14ac:dyDescent="0.3">
      <c r="K80" s="7"/>
    </row>
    <row r="81" spans="1:20" x14ac:dyDescent="0.3">
      <c r="K81" s="7"/>
    </row>
    <row r="82" spans="1:20" x14ac:dyDescent="0.3">
      <c r="K82" s="7"/>
    </row>
    <row r="83" spans="1:20" x14ac:dyDescent="0.3">
      <c r="K83" s="7"/>
    </row>
    <row r="84" spans="1:20" x14ac:dyDescent="0.3">
      <c r="K84" s="7"/>
    </row>
    <row r="85" spans="1:20" x14ac:dyDescent="0.3">
      <c r="K85" s="7"/>
    </row>
    <row r="86" spans="1:20" x14ac:dyDescent="0.3">
      <c r="K86" s="7"/>
    </row>
    <row r="87" spans="1:20" x14ac:dyDescent="0.3">
      <c r="K87" s="7"/>
    </row>
    <row r="88" spans="1:20" x14ac:dyDescent="0.3">
      <c r="K88" s="7"/>
    </row>
    <row r="89" spans="1:20" ht="15.75" customHeight="1" x14ac:dyDescent="0.3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148"/>
      <c r="L89" s="148"/>
      <c r="M89" s="270"/>
      <c r="N89" s="270"/>
      <c r="O89" s="270"/>
      <c r="P89" s="270"/>
      <c r="Q89" s="270"/>
      <c r="R89" s="270"/>
      <c r="S89" s="270"/>
    </row>
    <row r="90" spans="1:20" ht="15.75" customHeight="1" x14ac:dyDescent="0.3">
      <c r="A90" s="270" t="s">
        <v>92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3"/>
      <c r="Q90" s="270" t="s">
        <v>92</v>
      </c>
      <c r="R90" s="270"/>
      <c r="S90" s="270"/>
      <c r="T90" s="270"/>
    </row>
    <row r="91" spans="1:20" ht="15.75" customHeight="1" x14ac:dyDescent="0.3">
      <c r="A91" s="270" t="s">
        <v>93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3"/>
      <c r="Q91" s="270" t="s">
        <v>93</v>
      </c>
      <c r="R91" s="270"/>
      <c r="S91" s="270"/>
      <c r="T91" s="270"/>
    </row>
    <row r="92" spans="1:20" ht="15.75" customHeight="1" x14ac:dyDescent="0.3">
      <c r="A92" s="270" t="s">
        <v>94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3"/>
      <c r="Q92" s="270" t="s">
        <v>94</v>
      </c>
      <c r="R92" s="270"/>
      <c r="S92" s="270"/>
      <c r="T92" s="270"/>
    </row>
    <row r="93" spans="1:20" ht="15.75" customHeight="1" x14ac:dyDescent="0.3">
      <c r="A93" s="270" t="s">
        <v>95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3"/>
      <c r="Q93" s="270" t="s">
        <v>96</v>
      </c>
      <c r="R93" s="270"/>
      <c r="S93" s="270"/>
      <c r="T93" s="270"/>
    </row>
    <row r="94" spans="1:20" ht="15.6" x14ac:dyDescent="0.3">
      <c r="A94" s="294"/>
      <c r="B94" s="294"/>
      <c r="C94" s="294"/>
      <c r="D94" s="294"/>
      <c r="E94" s="294"/>
      <c r="F94" s="294"/>
      <c r="G94" s="294"/>
      <c r="H94" s="149"/>
      <c r="I94" s="3"/>
      <c r="J94" s="3"/>
      <c r="K94" s="3"/>
      <c r="L94" s="3"/>
      <c r="Q94" s="294" t="s">
        <v>0</v>
      </c>
      <c r="R94" s="294"/>
      <c r="S94" s="294"/>
      <c r="T94" s="294"/>
    </row>
    <row r="95" spans="1:20" ht="15.6" x14ac:dyDescent="0.3">
      <c r="A95" s="294" t="s">
        <v>97</v>
      </c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3"/>
      <c r="M95" s="294" t="s">
        <v>97</v>
      </c>
      <c r="N95" s="294"/>
      <c r="O95" s="294"/>
      <c r="P95" s="294"/>
      <c r="Q95" s="294"/>
      <c r="R95" s="294"/>
      <c r="S95" s="294"/>
      <c r="T95" s="294"/>
    </row>
    <row r="96" spans="1:20" ht="15.75" customHeight="1" x14ac:dyDescent="0.3">
      <c r="A96" s="294" t="s">
        <v>98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3"/>
      <c r="M96" s="294" t="s">
        <v>99</v>
      </c>
      <c r="N96" s="294"/>
      <c r="O96" s="294"/>
      <c r="P96" s="294"/>
      <c r="Q96" s="294"/>
      <c r="R96" s="294"/>
      <c r="S96" s="294"/>
      <c r="T96" s="294"/>
    </row>
    <row r="97" spans="1:20" ht="15.75" customHeight="1" x14ac:dyDescent="0.3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K97" s="148"/>
      <c r="L97" s="148"/>
      <c r="M97" s="270"/>
      <c r="N97" s="270"/>
      <c r="O97" s="270"/>
      <c r="P97" s="270"/>
      <c r="Q97" s="270"/>
      <c r="R97" s="270"/>
      <c r="S97" s="270"/>
    </row>
    <row r="98" spans="1:20" x14ac:dyDescent="0.3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150"/>
      <c r="L98" s="150"/>
      <c r="M98" s="233"/>
      <c r="N98" s="233"/>
      <c r="O98" s="233"/>
      <c r="P98" s="233"/>
      <c r="Q98" s="233"/>
      <c r="R98" s="233"/>
      <c r="S98" s="233"/>
    </row>
    <row r="99" spans="1:20" ht="21" thickBot="1" x14ac:dyDescent="0.35">
      <c r="A99" s="234" t="s">
        <v>209</v>
      </c>
      <c r="B99" s="234"/>
      <c r="C99" s="234"/>
      <c r="D99" s="234"/>
      <c r="E99" s="234"/>
      <c r="F99" s="234"/>
      <c r="G99" s="234"/>
      <c r="H99" s="234"/>
      <c r="I99" s="234"/>
      <c r="J99" s="234"/>
      <c r="K99" s="16"/>
      <c r="L99" s="9"/>
      <c r="M99" s="234" t="s">
        <v>210</v>
      </c>
      <c r="N99" s="234"/>
      <c r="O99" s="234"/>
      <c r="P99" s="234"/>
      <c r="Q99" s="234"/>
      <c r="R99" s="234"/>
      <c r="S99" s="234"/>
    </row>
    <row r="100" spans="1:20" ht="20.25" customHeight="1" thickBot="1" x14ac:dyDescent="0.35">
      <c r="A100" s="235" t="s">
        <v>1</v>
      </c>
      <c r="B100" s="237" t="s">
        <v>4</v>
      </c>
      <c r="C100" s="238"/>
      <c r="D100" s="238"/>
      <c r="E100" s="239"/>
      <c r="F100" s="235" t="s">
        <v>2</v>
      </c>
      <c r="G100" s="243" t="s">
        <v>33</v>
      </c>
      <c r="H100" s="244"/>
      <c r="I100" s="245"/>
      <c r="J100" s="246" t="s">
        <v>3</v>
      </c>
      <c r="K100" s="285" t="s">
        <v>34</v>
      </c>
      <c r="L100" s="9"/>
      <c r="M100" s="287" t="s">
        <v>1</v>
      </c>
      <c r="N100" s="289" t="s">
        <v>4</v>
      </c>
      <c r="O100" s="246" t="s">
        <v>2</v>
      </c>
      <c r="P100" s="243" t="s">
        <v>33</v>
      </c>
      <c r="Q100" s="244"/>
      <c r="R100" s="245"/>
      <c r="S100" s="289" t="s">
        <v>3</v>
      </c>
      <c r="T100" s="278" t="s">
        <v>34</v>
      </c>
    </row>
    <row r="101" spans="1:20" ht="24.75" customHeight="1" thickBot="1" x14ac:dyDescent="0.35">
      <c r="A101" s="236"/>
      <c r="B101" s="240"/>
      <c r="C101" s="241"/>
      <c r="D101" s="241"/>
      <c r="E101" s="242"/>
      <c r="F101" s="236"/>
      <c r="G101" s="31" t="s">
        <v>30</v>
      </c>
      <c r="H101" s="31" t="s">
        <v>31</v>
      </c>
      <c r="I101" s="31" t="s">
        <v>32</v>
      </c>
      <c r="J101" s="247"/>
      <c r="K101" s="286"/>
      <c r="L101" s="10"/>
      <c r="M101" s="288"/>
      <c r="N101" s="290"/>
      <c r="O101" s="247"/>
      <c r="P101" s="147" t="str">
        <f>G101</f>
        <v>Б</v>
      </c>
      <c r="Q101" s="147" t="str">
        <f>H101</f>
        <v>Ж</v>
      </c>
      <c r="R101" s="146" t="str">
        <f>I101</f>
        <v>У</v>
      </c>
      <c r="S101" s="290"/>
      <c r="T101" s="279"/>
    </row>
    <row r="102" spans="1:20" ht="25.5" customHeight="1" x14ac:dyDescent="0.3">
      <c r="A102" s="44" t="s">
        <v>5</v>
      </c>
      <c r="B102" s="280" t="s">
        <v>69</v>
      </c>
      <c r="C102" s="280"/>
      <c r="D102" s="280"/>
      <c r="E102" s="280"/>
      <c r="F102" s="40">
        <v>130</v>
      </c>
      <c r="G102" s="40">
        <v>2.72</v>
      </c>
      <c r="H102" s="17">
        <v>8.2200000000000006</v>
      </c>
      <c r="I102" s="40">
        <v>14.05</v>
      </c>
      <c r="J102" s="17">
        <v>160.99</v>
      </c>
      <c r="K102" s="79" t="s">
        <v>60</v>
      </c>
      <c r="L102" s="11"/>
      <c r="M102" s="63" t="s">
        <v>5</v>
      </c>
      <c r="N102" s="64" t="str">
        <f>B102</f>
        <v>Каша молочная жидкая овсяная</v>
      </c>
      <c r="O102" s="68">
        <v>150</v>
      </c>
      <c r="P102" s="67">
        <v>3.02</v>
      </c>
      <c r="Q102" s="68">
        <v>9.74</v>
      </c>
      <c r="R102" s="67">
        <v>15.71</v>
      </c>
      <c r="S102" s="68">
        <v>187.82</v>
      </c>
      <c r="T102" s="83" t="str">
        <f>K102</f>
        <v>7.4</v>
      </c>
    </row>
    <row r="103" spans="1:20" ht="23.25" hidden="1" customHeight="1" x14ac:dyDescent="0.3">
      <c r="A103" s="45"/>
      <c r="B103" s="281"/>
      <c r="C103" s="281"/>
      <c r="D103" s="281"/>
      <c r="E103" s="281"/>
      <c r="F103" s="18"/>
      <c r="G103" s="18"/>
      <c r="H103" s="33"/>
      <c r="I103" s="18"/>
      <c r="J103" s="33"/>
      <c r="K103" s="80"/>
      <c r="L103" s="12"/>
      <c r="M103" s="45"/>
      <c r="N103" s="65">
        <f>B103</f>
        <v>0</v>
      </c>
      <c r="O103" s="18"/>
      <c r="P103" s="33"/>
      <c r="Q103" s="18"/>
      <c r="R103" s="33"/>
      <c r="S103" s="18"/>
      <c r="T103" s="84">
        <f>K103</f>
        <v>0</v>
      </c>
    </row>
    <row r="104" spans="1:20" ht="20.25" customHeight="1" x14ac:dyDescent="0.3">
      <c r="A104" s="45"/>
      <c r="B104" s="281" t="s">
        <v>14</v>
      </c>
      <c r="C104" s="281"/>
      <c r="D104" s="281"/>
      <c r="E104" s="281"/>
      <c r="F104" s="18">
        <v>30</v>
      </c>
      <c r="G104" s="18">
        <v>2.25</v>
      </c>
      <c r="H104" s="33">
        <v>0.87</v>
      </c>
      <c r="I104" s="18">
        <v>15.27</v>
      </c>
      <c r="J104" s="101">
        <v>79.2</v>
      </c>
      <c r="K104" s="80" t="s">
        <v>37</v>
      </c>
      <c r="L104" s="12"/>
      <c r="M104" s="45"/>
      <c r="N104" s="65" t="str">
        <f>B104</f>
        <v>Батон  (пшеничный)</v>
      </c>
      <c r="O104" s="18">
        <v>40</v>
      </c>
      <c r="P104" s="33">
        <v>3</v>
      </c>
      <c r="Q104" s="18">
        <v>1.1599999999999999</v>
      </c>
      <c r="R104" s="33">
        <v>20.36</v>
      </c>
      <c r="S104" s="18">
        <v>105.6</v>
      </c>
      <c r="T104" s="84" t="str">
        <f>K104</f>
        <v>7.8.2</v>
      </c>
    </row>
    <row r="105" spans="1:20" ht="20.25" customHeight="1" thickBot="1" x14ac:dyDescent="0.35">
      <c r="A105" s="45"/>
      <c r="B105" s="282" t="s">
        <v>6</v>
      </c>
      <c r="C105" s="283"/>
      <c r="D105" s="283"/>
      <c r="E105" s="284"/>
      <c r="F105" s="18">
        <v>150</v>
      </c>
      <c r="G105" s="18">
        <v>2E-3</v>
      </c>
      <c r="H105" s="33"/>
      <c r="I105" s="18">
        <v>5.2709999999999999</v>
      </c>
      <c r="J105" s="101">
        <v>21.507999999999999</v>
      </c>
      <c r="K105" s="80" t="s">
        <v>48</v>
      </c>
      <c r="L105" s="12"/>
      <c r="M105" s="45"/>
      <c r="N105" s="65" t="str">
        <f>B105</f>
        <v>Чай с сахаром</v>
      </c>
      <c r="O105" s="18">
        <v>180</v>
      </c>
      <c r="P105" s="33">
        <v>2E-3</v>
      </c>
      <c r="Q105" s="18"/>
      <c r="R105" s="33">
        <v>7.1159999999999997</v>
      </c>
      <c r="S105" s="18">
        <v>28.841999999999999</v>
      </c>
      <c r="T105" s="84" t="str">
        <f>K105</f>
        <v>7.43</v>
      </c>
    </row>
    <row r="106" spans="1:20" ht="22.5" hidden="1" customHeight="1" thickBot="1" x14ac:dyDescent="0.35">
      <c r="A106" s="46"/>
      <c r="B106" s="282"/>
      <c r="C106" s="283"/>
      <c r="D106" s="283"/>
      <c r="E106" s="284"/>
      <c r="F106" s="41"/>
      <c r="G106" s="48"/>
      <c r="H106" s="34"/>
      <c r="I106" s="48"/>
      <c r="J106" s="47"/>
      <c r="K106" s="81"/>
      <c r="L106" s="12"/>
      <c r="M106" s="46"/>
      <c r="N106" s="66">
        <f>B106</f>
        <v>0</v>
      </c>
      <c r="O106" s="48"/>
      <c r="P106" s="34"/>
      <c r="Q106" s="48"/>
      <c r="R106" s="34"/>
      <c r="S106" s="48"/>
      <c r="T106" s="85">
        <f>K106</f>
        <v>0</v>
      </c>
    </row>
    <row r="107" spans="1:20" ht="20.25" customHeight="1" thickBot="1" x14ac:dyDescent="0.35">
      <c r="A107" s="272" t="s">
        <v>8</v>
      </c>
      <c r="B107" s="273"/>
      <c r="C107" s="273"/>
      <c r="D107" s="273"/>
      <c r="E107" s="274"/>
      <c r="F107" s="50">
        <f>SUM(F102:F106)</f>
        <v>310</v>
      </c>
      <c r="G107" s="42">
        <f>SUM(G102:G106)</f>
        <v>4.9720000000000004</v>
      </c>
      <c r="H107" s="42">
        <f>SUM(H102:H106)</f>
        <v>9.09</v>
      </c>
      <c r="I107" s="42">
        <f>SUM(I102:I106)</f>
        <v>34.591000000000001</v>
      </c>
      <c r="J107" s="49">
        <f>SUM(J102:J106)</f>
        <v>261.69799999999998</v>
      </c>
      <c r="K107" s="21"/>
      <c r="L107" s="13"/>
      <c r="M107" s="272" t="s">
        <v>8</v>
      </c>
      <c r="N107" s="274"/>
      <c r="O107" s="42">
        <f>SUM(O102:O106)</f>
        <v>370</v>
      </c>
      <c r="P107" s="50">
        <f>SUM(P102:P106)</f>
        <v>6.0219999999999994</v>
      </c>
      <c r="Q107" s="42">
        <f>SUM(Q102:Q106)</f>
        <v>10.9</v>
      </c>
      <c r="R107" s="103">
        <f>SUM(R102:R106)</f>
        <v>43.186</v>
      </c>
      <c r="S107" s="35">
        <f>SUM(S102:S106)</f>
        <v>322.26199999999994</v>
      </c>
      <c r="T107" s="86"/>
    </row>
    <row r="108" spans="1:20" ht="31.8" thickBot="1" x14ac:dyDescent="0.35">
      <c r="A108" s="62" t="s">
        <v>9</v>
      </c>
      <c r="B108" s="275" t="s">
        <v>22</v>
      </c>
      <c r="C108" s="276"/>
      <c r="D108" s="276"/>
      <c r="E108" s="277"/>
      <c r="F108" s="43">
        <v>100</v>
      </c>
      <c r="G108" s="43">
        <v>0.2</v>
      </c>
      <c r="H108" s="36"/>
      <c r="I108" s="43">
        <v>5.99</v>
      </c>
      <c r="J108" s="36">
        <v>24.62</v>
      </c>
      <c r="K108" s="82" t="s">
        <v>40</v>
      </c>
      <c r="L108" s="11"/>
      <c r="M108" s="69" t="s">
        <v>9</v>
      </c>
      <c r="N108" s="70" t="str">
        <f>B108</f>
        <v>Напиток из плодов шиповника</v>
      </c>
      <c r="O108" s="43">
        <v>100</v>
      </c>
      <c r="P108" s="43">
        <v>0.28000000000000003</v>
      </c>
      <c r="Q108" s="71"/>
      <c r="R108" s="43">
        <v>9.19</v>
      </c>
      <c r="S108" s="43">
        <v>29.68</v>
      </c>
      <c r="T108" s="83" t="str">
        <f>K108</f>
        <v>8.2.1</v>
      </c>
    </row>
    <row r="109" spans="1:20" ht="16.5" hidden="1" customHeight="1" x14ac:dyDescent="0.3">
      <c r="A109" s="8"/>
      <c r="B109" s="267"/>
      <c r="C109" s="267"/>
      <c r="D109" s="267"/>
      <c r="E109" s="268"/>
      <c r="F109" s="20"/>
      <c r="G109" s="20"/>
      <c r="H109" s="149"/>
      <c r="I109" s="14"/>
      <c r="J109" s="14"/>
      <c r="K109" s="22"/>
      <c r="L109" s="5"/>
      <c r="M109" s="8"/>
      <c r="N109" s="23"/>
      <c r="O109" s="23"/>
      <c r="P109" s="24"/>
      <c r="Q109" s="24"/>
      <c r="R109" s="24"/>
      <c r="S109" s="14"/>
      <c r="T109" s="87"/>
    </row>
    <row r="110" spans="1:20" ht="16.2" thickBot="1" x14ac:dyDescent="0.35">
      <c r="A110" s="248" t="s">
        <v>10</v>
      </c>
      <c r="B110" s="258"/>
      <c r="C110" s="258"/>
      <c r="D110" s="258"/>
      <c r="E110" s="249"/>
      <c r="F110" s="52">
        <f>SUM(F108:F109)</f>
        <v>100</v>
      </c>
      <c r="G110" s="27">
        <f>SUM(G108:G109)</f>
        <v>0.2</v>
      </c>
      <c r="H110" s="27"/>
      <c r="I110" s="53">
        <f>SUM(I108:I109)</f>
        <v>5.99</v>
      </c>
      <c r="J110" s="53">
        <f>SUM(J108:J109)</f>
        <v>24.62</v>
      </c>
      <c r="K110" s="27"/>
      <c r="L110" s="3"/>
      <c r="M110" s="248" t="s">
        <v>10</v>
      </c>
      <c r="N110" s="258"/>
      <c r="O110" s="15">
        <f>SUM(O108:O109)</f>
        <v>100</v>
      </c>
      <c r="P110" s="27">
        <f>SUM(P108:P109)</f>
        <v>0.28000000000000003</v>
      </c>
      <c r="Q110" s="37"/>
      <c r="R110" s="27">
        <f>SUM(R108:R109)</f>
        <v>9.19</v>
      </c>
      <c r="S110" s="37">
        <f>SUM(S108:S109)</f>
        <v>29.68</v>
      </c>
      <c r="T110" s="86"/>
    </row>
    <row r="111" spans="1:20" ht="32.25" customHeight="1" x14ac:dyDescent="0.3">
      <c r="A111" s="59" t="s">
        <v>15</v>
      </c>
      <c r="B111" s="266" t="s">
        <v>23</v>
      </c>
      <c r="C111" s="267"/>
      <c r="D111" s="267"/>
      <c r="E111" s="268"/>
      <c r="F111" s="25">
        <v>30</v>
      </c>
      <c r="G111" s="25">
        <v>0.64300000000000002</v>
      </c>
      <c r="H111" s="25">
        <v>3.0070000000000001</v>
      </c>
      <c r="I111" s="56">
        <v>3.306</v>
      </c>
      <c r="J111" s="25">
        <v>42.706000000000003</v>
      </c>
      <c r="K111" s="89" t="s">
        <v>41</v>
      </c>
      <c r="L111" s="5"/>
      <c r="M111" s="72" t="s">
        <v>15</v>
      </c>
      <c r="N111" s="73" t="str">
        <f t="shared" ref="N111:N118" si="4">B111</f>
        <v>Салат из белокачанной капусты с морковью</v>
      </c>
      <c r="O111" s="77">
        <v>40</v>
      </c>
      <c r="P111" s="77">
        <v>0.81799999999999995</v>
      </c>
      <c r="Q111" s="76">
        <v>5.9880000000000004</v>
      </c>
      <c r="R111" s="77">
        <v>5.383</v>
      </c>
      <c r="S111" s="77">
        <v>78.36</v>
      </c>
      <c r="T111" s="83" t="str">
        <f>K111</f>
        <v>1.48</v>
      </c>
    </row>
    <row r="112" spans="1:20" ht="33.75" customHeight="1" x14ac:dyDescent="0.3">
      <c r="A112" s="60"/>
      <c r="B112" s="252" t="s">
        <v>211</v>
      </c>
      <c r="C112" s="253"/>
      <c r="D112" s="253"/>
      <c r="E112" s="254"/>
      <c r="F112" s="19">
        <v>150</v>
      </c>
      <c r="G112" s="97">
        <v>6.117</v>
      </c>
      <c r="H112" s="97">
        <v>5.7549999999999999</v>
      </c>
      <c r="I112" s="98">
        <v>16.288</v>
      </c>
      <c r="J112" s="96">
        <v>132.11000000000001</v>
      </c>
      <c r="K112" s="90" t="s">
        <v>212</v>
      </c>
      <c r="L112" s="3"/>
      <c r="M112" s="28"/>
      <c r="N112" s="74" t="str">
        <f t="shared" si="4"/>
        <v>Рассольник Ленинградский с мясом птицы, со сметаной</v>
      </c>
      <c r="O112" s="19">
        <v>180</v>
      </c>
      <c r="P112" s="19">
        <v>7.4379999999999997</v>
      </c>
      <c r="Q112" s="39">
        <v>8.2970000000000006</v>
      </c>
      <c r="R112" s="19">
        <v>20.81</v>
      </c>
      <c r="S112" s="19">
        <v>173.85</v>
      </c>
      <c r="T112" s="83" t="str">
        <f>K112</f>
        <v>2.12.1</v>
      </c>
    </row>
    <row r="113" spans="1:20" ht="33" customHeight="1" x14ac:dyDescent="0.3">
      <c r="A113" s="60"/>
      <c r="B113" s="252" t="s">
        <v>213</v>
      </c>
      <c r="C113" s="253"/>
      <c r="D113" s="253"/>
      <c r="E113" s="254"/>
      <c r="F113" s="19">
        <v>26</v>
      </c>
      <c r="G113" s="97">
        <v>8.09</v>
      </c>
      <c r="H113" s="97">
        <v>3.7</v>
      </c>
      <c r="I113" s="98">
        <v>1.45</v>
      </c>
      <c r="J113" s="96">
        <v>68.400000000000006</v>
      </c>
      <c r="K113" s="90" t="s">
        <v>214</v>
      </c>
      <c r="L113" s="6"/>
      <c r="M113" s="28"/>
      <c r="N113" s="74" t="str">
        <f t="shared" si="4"/>
        <v>Печень по - строгановски в соусе сметанном</v>
      </c>
      <c r="O113" s="19">
        <v>30</v>
      </c>
      <c r="P113" s="19">
        <v>9.61</v>
      </c>
      <c r="Q113" s="39">
        <v>5.0999999999999996</v>
      </c>
      <c r="R113" s="19">
        <v>2.1800000000000002</v>
      </c>
      <c r="S113" s="19">
        <v>89.55</v>
      </c>
      <c r="T113" s="95" t="str">
        <f t="shared" ref="T113:T118" si="5">K113</f>
        <v>3.6</v>
      </c>
    </row>
    <row r="114" spans="1:20" ht="22.5" customHeight="1" x14ac:dyDescent="0.3">
      <c r="A114" s="60"/>
      <c r="B114" s="252" t="s">
        <v>103</v>
      </c>
      <c r="C114" s="253"/>
      <c r="D114" s="253"/>
      <c r="E114" s="254"/>
      <c r="F114" s="19">
        <v>25</v>
      </c>
      <c r="G114" s="97"/>
      <c r="H114" s="97"/>
      <c r="I114" s="98"/>
      <c r="J114" s="19"/>
      <c r="K114" s="90"/>
      <c r="L114" s="6"/>
      <c r="M114" s="28"/>
      <c r="N114" s="74" t="str">
        <f t="shared" si="4"/>
        <v>Соус сметанный</v>
      </c>
      <c r="O114" s="19">
        <v>30</v>
      </c>
      <c r="P114" s="19"/>
      <c r="Q114" s="39"/>
      <c r="R114" s="19"/>
      <c r="S114" s="19"/>
      <c r="T114" s="95">
        <f t="shared" si="5"/>
        <v>0</v>
      </c>
    </row>
    <row r="115" spans="1:20" ht="15.75" customHeight="1" x14ac:dyDescent="0.3">
      <c r="A115" s="60"/>
      <c r="B115" s="252" t="s">
        <v>215</v>
      </c>
      <c r="C115" s="253"/>
      <c r="D115" s="253"/>
      <c r="E115" s="254"/>
      <c r="F115" s="19">
        <v>110</v>
      </c>
      <c r="G115" s="97">
        <v>3.38</v>
      </c>
      <c r="H115" s="97">
        <v>3.77</v>
      </c>
      <c r="I115" s="98">
        <v>16.510000000000002</v>
      </c>
      <c r="J115" s="19">
        <v>109.43</v>
      </c>
      <c r="K115" s="90" t="s">
        <v>45</v>
      </c>
      <c r="L115" s="6"/>
      <c r="M115" s="60"/>
      <c r="N115" s="74" t="str">
        <f t="shared" si="4"/>
        <v>Каша вязкая гречневая</v>
      </c>
      <c r="O115" s="19">
        <v>130</v>
      </c>
      <c r="P115" s="19">
        <v>3.98</v>
      </c>
      <c r="Q115" s="39">
        <v>4.6500000000000004</v>
      </c>
      <c r="R115" s="19">
        <v>19.45</v>
      </c>
      <c r="S115" s="19">
        <v>130.76</v>
      </c>
      <c r="T115" s="95" t="str">
        <f t="shared" si="5"/>
        <v>4.1</v>
      </c>
    </row>
    <row r="116" spans="1:20" ht="24" customHeight="1" x14ac:dyDescent="0.3">
      <c r="A116" s="60"/>
      <c r="B116" s="252" t="s">
        <v>57</v>
      </c>
      <c r="C116" s="253"/>
      <c r="D116" s="253"/>
      <c r="E116" s="254"/>
      <c r="F116" s="19">
        <v>150</v>
      </c>
      <c r="G116" s="97">
        <v>0.25</v>
      </c>
      <c r="H116" s="97"/>
      <c r="I116" s="98">
        <v>9.81</v>
      </c>
      <c r="J116" s="19">
        <v>40.22</v>
      </c>
      <c r="K116" s="90" t="s">
        <v>58</v>
      </c>
      <c r="L116" s="6"/>
      <c r="M116" s="28"/>
      <c r="N116" s="74" t="str">
        <f t="shared" si="4"/>
        <v>Компот из сухофруктов</v>
      </c>
      <c r="O116" s="19">
        <v>180</v>
      </c>
      <c r="P116" s="19">
        <v>0.31</v>
      </c>
      <c r="Q116" s="39"/>
      <c r="R116" s="19">
        <v>12.63</v>
      </c>
      <c r="S116" s="19">
        <v>44.54</v>
      </c>
      <c r="T116" s="95" t="str">
        <f t="shared" si="5"/>
        <v>8.2</v>
      </c>
    </row>
    <row r="117" spans="1:20" ht="15.6" x14ac:dyDescent="0.3">
      <c r="A117" s="60"/>
      <c r="B117" s="252" t="s">
        <v>16</v>
      </c>
      <c r="C117" s="253"/>
      <c r="D117" s="253"/>
      <c r="E117" s="254"/>
      <c r="F117" s="19">
        <v>30</v>
      </c>
      <c r="G117" s="97">
        <v>2.4300000000000002</v>
      </c>
      <c r="H117" s="97">
        <v>0.3</v>
      </c>
      <c r="I117" s="98">
        <v>14.64</v>
      </c>
      <c r="J117" s="19">
        <v>72.599999999999994</v>
      </c>
      <c r="K117" s="90" t="s">
        <v>37</v>
      </c>
      <c r="L117" s="6"/>
      <c r="M117" s="60"/>
      <c r="N117" s="74" t="str">
        <f t="shared" si="4"/>
        <v>Хлеб пшеничный</v>
      </c>
      <c r="O117" s="19">
        <v>40</v>
      </c>
      <c r="P117" s="19">
        <v>3.24</v>
      </c>
      <c r="Q117" s="39">
        <v>0.4</v>
      </c>
      <c r="R117" s="19">
        <v>16.52</v>
      </c>
      <c r="S117" s="19">
        <v>96.8</v>
      </c>
      <c r="T117" s="95" t="str">
        <f t="shared" si="5"/>
        <v>7.8.2</v>
      </c>
    </row>
    <row r="118" spans="1:20" ht="16.2" thickBot="1" x14ac:dyDescent="0.35">
      <c r="A118" s="61"/>
      <c r="B118" s="255" t="s">
        <v>29</v>
      </c>
      <c r="C118" s="256"/>
      <c r="D118" s="256"/>
      <c r="E118" s="257"/>
      <c r="F118" s="26">
        <v>30</v>
      </c>
      <c r="G118" s="99">
        <v>3.9</v>
      </c>
      <c r="H118" s="99">
        <v>0.9</v>
      </c>
      <c r="I118" s="100">
        <v>12</v>
      </c>
      <c r="J118" s="78">
        <v>75</v>
      </c>
      <c r="K118" s="91" t="s">
        <v>37</v>
      </c>
      <c r="L118" s="6"/>
      <c r="M118" s="29"/>
      <c r="N118" s="75" t="str">
        <f t="shared" si="4"/>
        <v>Хлеб ржаной</v>
      </c>
      <c r="O118" s="78">
        <v>40</v>
      </c>
      <c r="P118" s="115">
        <v>5.2</v>
      </c>
      <c r="Q118" s="57">
        <v>1.2</v>
      </c>
      <c r="R118" s="115">
        <v>16</v>
      </c>
      <c r="S118" s="78">
        <v>100</v>
      </c>
      <c r="T118" s="95" t="str">
        <f t="shared" si="5"/>
        <v>7.8.2</v>
      </c>
    </row>
    <row r="119" spans="1:20" ht="16.2" thickBot="1" x14ac:dyDescent="0.35">
      <c r="A119" s="248" t="s">
        <v>11</v>
      </c>
      <c r="B119" s="258"/>
      <c r="C119" s="258"/>
      <c r="D119" s="258"/>
      <c r="E119" s="249"/>
      <c r="F119" s="55">
        <f>SUM(F111:F118)</f>
        <v>551</v>
      </c>
      <c r="G119" s="52">
        <f>SUM(G111:G118)</f>
        <v>24.81</v>
      </c>
      <c r="H119" s="27">
        <f>SUM(H111:H118)</f>
        <v>17.431999999999999</v>
      </c>
      <c r="I119" s="53">
        <f>SUM(I111:I118)</f>
        <v>74.004000000000005</v>
      </c>
      <c r="J119" s="37">
        <f>SUM(J111:J118)</f>
        <v>540.46600000000012</v>
      </c>
      <c r="K119" s="92"/>
      <c r="L119" s="6"/>
      <c r="M119" s="248" t="s">
        <v>11</v>
      </c>
      <c r="N119" s="259"/>
      <c r="O119" s="37">
        <f>SUM(O111:O118)</f>
        <v>670</v>
      </c>
      <c r="P119" s="27">
        <f>SUM(P111:P118)</f>
        <v>30.596</v>
      </c>
      <c r="Q119" s="37">
        <f>SUM(Q111:Q118)</f>
        <v>25.634999999999994</v>
      </c>
      <c r="R119" s="27">
        <f>SUM(R111:R118)</f>
        <v>92.972999999999999</v>
      </c>
      <c r="S119" s="37">
        <f>SUM(S111:S118)</f>
        <v>713.8599999999999</v>
      </c>
      <c r="T119" s="86"/>
    </row>
    <row r="120" spans="1:20" ht="15.6" x14ac:dyDescent="0.3">
      <c r="A120" s="59" t="s">
        <v>12</v>
      </c>
      <c r="B120" s="266" t="s">
        <v>216</v>
      </c>
      <c r="C120" s="267"/>
      <c r="D120" s="267"/>
      <c r="E120" s="268"/>
      <c r="F120" s="25">
        <v>82</v>
      </c>
      <c r="G120" s="25">
        <v>2.1</v>
      </c>
      <c r="H120" s="38">
        <v>0.95</v>
      </c>
      <c r="I120" s="25">
        <f>19.6-6.1</f>
        <v>13.500000000000002</v>
      </c>
      <c r="J120" s="38">
        <f>97.01-24.4</f>
        <v>72.610000000000014</v>
      </c>
      <c r="K120" s="89" t="s">
        <v>218</v>
      </c>
      <c r="L120" s="5"/>
      <c r="M120" s="72" t="str">
        <f>A120</f>
        <v>Полдник</v>
      </c>
      <c r="N120" s="73" t="str">
        <f>B120</f>
        <v>Манные биточки с повидлом</v>
      </c>
      <c r="O120" s="77">
        <v>100</v>
      </c>
      <c r="P120" s="51">
        <f>2.63</f>
        <v>2.63</v>
      </c>
      <c r="Q120" s="76">
        <v>1.73</v>
      </c>
      <c r="R120" s="51">
        <f>26.03-9.15</f>
        <v>16.880000000000003</v>
      </c>
      <c r="S120" s="77">
        <f>132.23-36.6</f>
        <v>95.63</v>
      </c>
      <c r="T120" s="83" t="str">
        <f>K120</f>
        <v>4.19.2</v>
      </c>
    </row>
    <row r="121" spans="1:20" ht="18.75" customHeight="1" x14ac:dyDescent="0.3">
      <c r="A121" s="60"/>
      <c r="B121" s="252" t="s">
        <v>217</v>
      </c>
      <c r="C121" s="253"/>
      <c r="D121" s="253"/>
      <c r="E121" s="254"/>
      <c r="F121" s="19">
        <v>10</v>
      </c>
      <c r="G121" s="19"/>
      <c r="H121" s="39"/>
      <c r="I121" s="19">
        <v>6.1</v>
      </c>
      <c r="J121" s="39">
        <v>24.4</v>
      </c>
      <c r="K121" s="90" t="s">
        <v>37</v>
      </c>
      <c r="L121" s="6"/>
      <c r="M121" s="60"/>
      <c r="N121" s="74" t="str">
        <f>B121</f>
        <v>Повидло на полив</v>
      </c>
      <c r="O121" s="19">
        <v>25</v>
      </c>
      <c r="P121" s="19"/>
      <c r="Q121" s="39"/>
      <c r="R121" s="19">
        <v>9.15</v>
      </c>
      <c r="S121" s="19">
        <v>36.6</v>
      </c>
      <c r="T121" s="83" t="str">
        <f>K121</f>
        <v>7.8.2</v>
      </c>
    </row>
    <row r="122" spans="1:20" ht="15.6" x14ac:dyDescent="0.3">
      <c r="A122" s="60"/>
      <c r="B122" s="295" t="s">
        <v>6</v>
      </c>
      <c r="C122" s="295"/>
      <c r="D122" s="295"/>
      <c r="E122" s="295"/>
      <c r="F122" s="19">
        <v>150</v>
      </c>
      <c r="G122" s="19">
        <v>2E-3</v>
      </c>
      <c r="H122" s="39"/>
      <c r="I122" s="19">
        <v>5.2709999999999999</v>
      </c>
      <c r="J122" s="39">
        <v>21.507999999999999</v>
      </c>
      <c r="K122" s="90" t="s">
        <v>48</v>
      </c>
      <c r="L122" s="6"/>
      <c r="M122" s="60"/>
      <c r="N122" s="74" t="str">
        <f>B122</f>
        <v>Чай с сахаром</v>
      </c>
      <c r="O122" s="19">
        <v>180</v>
      </c>
      <c r="P122" s="19">
        <v>2E-3</v>
      </c>
      <c r="Q122" s="39"/>
      <c r="R122" s="19">
        <v>7.1159999999999997</v>
      </c>
      <c r="S122" s="19">
        <v>28.841999999999999</v>
      </c>
      <c r="T122" s="83" t="str">
        <f>K122</f>
        <v>7.43</v>
      </c>
    </row>
    <row r="123" spans="1:20" ht="15.75" customHeight="1" thickBot="1" x14ac:dyDescent="0.35">
      <c r="A123" s="61"/>
      <c r="B123" s="291"/>
      <c r="C123" s="292"/>
      <c r="D123" s="292"/>
      <c r="E123" s="293"/>
      <c r="F123" s="26"/>
      <c r="G123" s="54"/>
      <c r="H123" s="58"/>
      <c r="I123" s="54"/>
      <c r="J123" s="57"/>
      <c r="K123" s="93"/>
      <c r="L123" s="6"/>
      <c r="M123" s="61"/>
      <c r="N123" s="75"/>
      <c r="O123" s="61"/>
      <c r="P123" s="61"/>
      <c r="Q123" s="75"/>
      <c r="R123" s="61"/>
      <c r="S123" s="78"/>
      <c r="T123" s="83">
        <f>K123</f>
        <v>0</v>
      </c>
    </row>
    <row r="124" spans="1:20" ht="21.75" customHeight="1" thickBot="1" x14ac:dyDescent="0.35">
      <c r="A124" s="248" t="s">
        <v>13</v>
      </c>
      <c r="B124" s="258"/>
      <c r="C124" s="258"/>
      <c r="D124" s="258"/>
      <c r="E124" s="249"/>
      <c r="F124" s="27">
        <f>SUM(F120:F123)</f>
        <v>242</v>
      </c>
      <c r="G124" s="52">
        <f>SUM(G120:G123)</f>
        <v>2.1019999999999999</v>
      </c>
      <c r="H124" s="27">
        <f>SUM(H120:H123)</f>
        <v>0.95</v>
      </c>
      <c r="I124" s="53">
        <f>SUM(I120:I123)</f>
        <v>24.871000000000002</v>
      </c>
      <c r="J124" s="27">
        <f>SUM(J120:J123)</f>
        <v>118.51800000000001</v>
      </c>
      <c r="K124" s="92"/>
      <c r="L124" s="6"/>
      <c r="M124" s="248" t="s">
        <v>13</v>
      </c>
      <c r="N124" s="249"/>
      <c r="O124" s="27">
        <f>SUM(O120:O123)</f>
        <v>305</v>
      </c>
      <c r="P124" s="52">
        <f>SUM(P120:P123)</f>
        <v>2.6319999999999997</v>
      </c>
      <c r="Q124" s="27">
        <f>SUM(Q120:Q123)</f>
        <v>1.73</v>
      </c>
      <c r="R124" s="53">
        <f>SUM(R120:R123)</f>
        <v>33.146000000000001</v>
      </c>
      <c r="S124" s="37">
        <f>SUM(S120:S123)</f>
        <v>161.072</v>
      </c>
      <c r="T124" s="86"/>
    </row>
    <row r="125" spans="1:20" ht="16.2" thickBot="1" x14ac:dyDescent="0.35">
      <c r="A125" s="250" t="s">
        <v>17</v>
      </c>
      <c r="B125" s="251"/>
      <c r="C125" s="251"/>
      <c r="D125" s="251"/>
      <c r="E125" s="251"/>
      <c r="F125" s="104">
        <f>F107+F110+F119+F124</f>
        <v>1203</v>
      </c>
      <c r="G125" s="104">
        <f>G107+G110+G119+G124</f>
        <v>32.083999999999996</v>
      </c>
      <c r="H125" s="106">
        <f>H107+H110+H119+H124</f>
        <v>27.471999999999998</v>
      </c>
      <c r="I125" s="107">
        <f>I107+I110+I119+I124</f>
        <v>139.45600000000002</v>
      </c>
      <c r="J125" s="105">
        <f>J107+J110+J119+J124</f>
        <v>945.30200000000013</v>
      </c>
      <c r="K125" s="94"/>
      <c r="L125" s="7"/>
      <c r="M125" s="250" t="str">
        <f>A125</f>
        <v>Итого за день:</v>
      </c>
      <c r="N125" s="251"/>
      <c r="O125" s="106">
        <f>O107+O110+O119+O124</f>
        <v>1445</v>
      </c>
      <c r="P125" s="105">
        <f>P107+P110+P119+P124</f>
        <v>39.529999999999994</v>
      </c>
      <c r="Q125" s="106">
        <f>Q107+Q110+Q119+Q124</f>
        <v>38.264999999999993</v>
      </c>
      <c r="R125" s="105">
        <f>R107+R110+R119+R124</f>
        <v>178.495</v>
      </c>
      <c r="S125" s="106">
        <f>S107+S110+S119+S124</f>
        <v>1226.8739999999998</v>
      </c>
      <c r="T125" s="88"/>
    </row>
    <row r="126" spans="1:20" x14ac:dyDescent="0.3">
      <c r="K126" s="7"/>
    </row>
    <row r="127" spans="1:20" x14ac:dyDescent="0.3">
      <c r="K127" s="7"/>
    </row>
    <row r="128" spans="1:20" x14ac:dyDescent="0.3">
      <c r="K128" s="7"/>
    </row>
    <row r="129" spans="1:20" x14ac:dyDescent="0.3">
      <c r="K129" s="7"/>
    </row>
    <row r="130" spans="1:20" x14ac:dyDescent="0.3">
      <c r="K130" s="7"/>
    </row>
    <row r="131" spans="1:20" x14ac:dyDescent="0.3">
      <c r="K131" s="7"/>
    </row>
    <row r="132" spans="1:20" x14ac:dyDescent="0.3">
      <c r="K132" s="7"/>
    </row>
    <row r="133" spans="1:20" x14ac:dyDescent="0.3">
      <c r="K133" s="7"/>
    </row>
    <row r="134" spans="1:20" x14ac:dyDescent="0.3">
      <c r="K134" s="7"/>
    </row>
    <row r="135" spans="1:20" x14ac:dyDescent="0.3">
      <c r="K135" s="7"/>
    </row>
    <row r="136" spans="1:20" ht="15.75" customHeight="1" x14ac:dyDescent="0.3">
      <c r="A136" s="270" t="s">
        <v>92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3"/>
      <c r="Q136" s="270" t="s">
        <v>92</v>
      </c>
      <c r="R136" s="270"/>
      <c r="S136" s="270"/>
      <c r="T136" s="270"/>
    </row>
    <row r="137" spans="1:20" ht="15.75" customHeight="1" x14ac:dyDescent="0.3">
      <c r="A137" s="270" t="s">
        <v>93</v>
      </c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3"/>
      <c r="Q137" s="270" t="s">
        <v>93</v>
      </c>
      <c r="R137" s="270"/>
      <c r="S137" s="270"/>
      <c r="T137" s="270"/>
    </row>
    <row r="138" spans="1:20" ht="15.75" customHeight="1" x14ac:dyDescent="0.3">
      <c r="A138" s="270" t="s">
        <v>94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3"/>
      <c r="Q138" s="270" t="s">
        <v>94</v>
      </c>
      <c r="R138" s="270"/>
      <c r="S138" s="270"/>
      <c r="T138" s="270"/>
    </row>
    <row r="139" spans="1:20" ht="15.75" customHeight="1" x14ac:dyDescent="0.3">
      <c r="A139" s="270" t="s">
        <v>95</v>
      </c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3"/>
      <c r="Q139" s="270" t="s">
        <v>96</v>
      </c>
      <c r="R139" s="270"/>
      <c r="S139" s="270"/>
      <c r="T139" s="270"/>
    </row>
    <row r="140" spans="1:20" ht="15.6" x14ac:dyDescent="0.3">
      <c r="A140" s="294"/>
      <c r="B140" s="294"/>
      <c r="C140" s="294"/>
      <c r="D140" s="294"/>
      <c r="E140" s="294"/>
      <c r="F140" s="294"/>
      <c r="G140" s="294"/>
      <c r="H140" s="149"/>
      <c r="I140" s="3"/>
      <c r="J140" s="3"/>
      <c r="K140" s="3"/>
      <c r="L140" s="3"/>
      <c r="Q140" s="294" t="s">
        <v>0</v>
      </c>
      <c r="R140" s="294"/>
      <c r="S140" s="294"/>
      <c r="T140" s="294"/>
    </row>
    <row r="141" spans="1:20" ht="15.6" x14ac:dyDescent="0.3">
      <c r="A141" s="294" t="s">
        <v>97</v>
      </c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3"/>
      <c r="M141" s="294" t="s">
        <v>97</v>
      </c>
      <c r="N141" s="294"/>
      <c r="O141" s="294"/>
      <c r="P141" s="294"/>
      <c r="Q141" s="294"/>
      <c r="R141" s="294"/>
      <c r="S141" s="294"/>
      <c r="T141" s="294"/>
    </row>
    <row r="142" spans="1:20" ht="15.75" customHeight="1" x14ac:dyDescent="0.3">
      <c r="A142" s="294" t="s">
        <v>98</v>
      </c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3"/>
      <c r="M142" s="294" t="s">
        <v>99</v>
      </c>
      <c r="N142" s="294"/>
      <c r="O142" s="294"/>
      <c r="P142" s="294"/>
      <c r="Q142" s="294"/>
      <c r="R142" s="294"/>
      <c r="S142" s="294"/>
      <c r="T142" s="294"/>
    </row>
    <row r="143" spans="1:20" ht="15.75" customHeight="1" x14ac:dyDescent="0.3">
      <c r="A143" s="270"/>
      <c r="B143" s="270"/>
      <c r="C143" s="270"/>
      <c r="D143" s="270"/>
      <c r="E143" s="270"/>
      <c r="F143" s="270"/>
      <c r="G143" s="270"/>
      <c r="H143" s="270"/>
      <c r="I143" s="270"/>
      <c r="J143" s="270"/>
      <c r="K143" s="148"/>
      <c r="L143" s="148"/>
      <c r="M143" s="270"/>
      <c r="N143" s="270"/>
      <c r="O143" s="270"/>
      <c r="P143" s="270"/>
      <c r="Q143" s="270"/>
      <c r="R143" s="270"/>
      <c r="S143" s="270"/>
    </row>
    <row r="144" spans="1:20" x14ac:dyDescent="0.3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150"/>
      <c r="L144" s="150"/>
      <c r="M144" s="233"/>
      <c r="N144" s="233"/>
      <c r="O144" s="233"/>
      <c r="P144" s="233"/>
      <c r="Q144" s="233"/>
      <c r="R144" s="233"/>
      <c r="S144" s="233"/>
    </row>
    <row r="145" spans="1:20" ht="21" thickBot="1" x14ac:dyDescent="0.35">
      <c r="A145" s="234" t="s">
        <v>219</v>
      </c>
      <c r="B145" s="234"/>
      <c r="C145" s="234"/>
      <c r="D145" s="234"/>
      <c r="E145" s="234"/>
      <c r="F145" s="234"/>
      <c r="G145" s="234"/>
      <c r="H145" s="234"/>
      <c r="I145" s="234"/>
      <c r="J145" s="234"/>
      <c r="K145" s="16"/>
      <c r="L145" s="9"/>
      <c r="M145" s="234" t="s">
        <v>220</v>
      </c>
      <c r="N145" s="234"/>
      <c r="O145" s="234"/>
      <c r="P145" s="234"/>
      <c r="Q145" s="234"/>
      <c r="R145" s="234"/>
      <c r="S145" s="234"/>
    </row>
    <row r="146" spans="1:20" ht="20.25" customHeight="1" thickBot="1" x14ac:dyDescent="0.35">
      <c r="A146" s="235" t="s">
        <v>1</v>
      </c>
      <c r="B146" s="237" t="s">
        <v>4</v>
      </c>
      <c r="C146" s="238"/>
      <c r="D146" s="238"/>
      <c r="E146" s="239"/>
      <c r="F146" s="235" t="s">
        <v>2</v>
      </c>
      <c r="G146" s="243" t="s">
        <v>33</v>
      </c>
      <c r="H146" s="244"/>
      <c r="I146" s="245"/>
      <c r="J146" s="246" t="s">
        <v>3</v>
      </c>
      <c r="K146" s="285" t="s">
        <v>34</v>
      </c>
      <c r="L146" s="9"/>
      <c r="M146" s="287" t="s">
        <v>1</v>
      </c>
      <c r="N146" s="289" t="s">
        <v>4</v>
      </c>
      <c r="O146" s="246" t="s">
        <v>2</v>
      </c>
      <c r="P146" s="243" t="s">
        <v>33</v>
      </c>
      <c r="Q146" s="244"/>
      <c r="R146" s="245"/>
      <c r="S146" s="289" t="s">
        <v>3</v>
      </c>
      <c r="T146" s="278" t="s">
        <v>34</v>
      </c>
    </row>
    <row r="147" spans="1:20" ht="24.75" customHeight="1" thickBot="1" x14ac:dyDescent="0.35">
      <c r="A147" s="236"/>
      <c r="B147" s="240"/>
      <c r="C147" s="241"/>
      <c r="D147" s="241"/>
      <c r="E147" s="242"/>
      <c r="F147" s="236"/>
      <c r="G147" s="31" t="s">
        <v>30</v>
      </c>
      <c r="H147" s="31" t="s">
        <v>31</v>
      </c>
      <c r="I147" s="31" t="s">
        <v>32</v>
      </c>
      <c r="J147" s="247"/>
      <c r="K147" s="286"/>
      <c r="L147" s="10"/>
      <c r="M147" s="288"/>
      <c r="N147" s="290"/>
      <c r="O147" s="247"/>
      <c r="P147" s="147" t="str">
        <f>G147</f>
        <v>Б</v>
      </c>
      <c r="Q147" s="147" t="str">
        <f>H147</f>
        <v>Ж</v>
      </c>
      <c r="R147" s="146" t="str">
        <f>I147</f>
        <v>У</v>
      </c>
      <c r="S147" s="290"/>
      <c r="T147" s="279"/>
    </row>
    <row r="148" spans="1:20" ht="30" customHeight="1" x14ac:dyDescent="0.3">
      <c r="A148" s="44" t="s">
        <v>5</v>
      </c>
      <c r="B148" s="280" t="s">
        <v>221</v>
      </c>
      <c r="C148" s="280"/>
      <c r="D148" s="280"/>
      <c r="E148" s="280"/>
      <c r="F148" s="40">
        <v>130</v>
      </c>
      <c r="G148" s="40">
        <v>3.7</v>
      </c>
      <c r="H148" s="17">
        <v>29.06</v>
      </c>
      <c r="I148" s="40">
        <v>22.53</v>
      </c>
      <c r="J148" s="17">
        <v>369.13</v>
      </c>
      <c r="K148" s="79" t="s">
        <v>115</v>
      </c>
      <c r="L148" s="11"/>
      <c r="M148" s="63" t="s">
        <v>5</v>
      </c>
      <c r="N148" s="64" t="str">
        <f>B148</f>
        <v>Суп молочный вермишелевый</v>
      </c>
      <c r="O148" s="68">
        <v>150</v>
      </c>
      <c r="P148" s="67">
        <v>4.47</v>
      </c>
      <c r="Q148" s="68">
        <v>45.01</v>
      </c>
      <c r="R148" s="67">
        <v>26.49</v>
      </c>
      <c r="S148" s="68">
        <v>532.03</v>
      </c>
      <c r="T148" s="83" t="str">
        <f>K148</f>
        <v>7.45.1</v>
      </c>
    </row>
    <row r="149" spans="1:20" ht="23.25" hidden="1" customHeight="1" x14ac:dyDescent="0.3">
      <c r="A149" s="45"/>
      <c r="B149" s="281"/>
      <c r="C149" s="281"/>
      <c r="D149" s="281"/>
      <c r="E149" s="281"/>
      <c r="F149" s="18"/>
      <c r="G149" s="18"/>
      <c r="H149" s="33"/>
      <c r="I149" s="18"/>
      <c r="J149" s="33"/>
      <c r="K149" s="80"/>
      <c r="L149" s="12"/>
      <c r="M149" s="45"/>
      <c r="N149" s="65">
        <f>B149</f>
        <v>0</v>
      </c>
      <c r="O149" s="18"/>
      <c r="P149" s="33"/>
      <c r="Q149" s="18"/>
      <c r="R149" s="33"/>
      <c r="S149" s="18"/>
      <c r="T149" s="84">
        <f>K149</f>
        <v>0</v>
      </c>
    </row>
    <row r="150" spans="1:20" ht="25.5" customHeight="1" x14ac:dyDescent="0.3">
      <c r="A150" s="45"/>
      <c r="B150" s="281" t="s">
        <v>14</v>
      </c>
      <c r="C150" s="281"/>
      <c r="D150" s="281"/>
      <c r="E150" s="281"/>
      <c r="F150" s="18">
        <v>30</v>
      </c>
      <c r="G150" s="18">
        <v>2.25</v>
      </c>
      <c r="H150" s="33">
        <v>0.87</v>
      </c>
      <c r="I150" s="18">
        <v>15.27</v>
      </c>
      <c r="J150" s="101">
        <v>79.2</v>
      </c>
      <c r="K150" s="80" t="s">
        <v>37</v>
      </c>
      <c r="L150" s="12"/>
      <c r="M150" s="45"/>
      <c r="N150" s="65" t="str">
        <f>B150</f>
        <v>Батон  (пшеничный)</v>
      </c>
      <c r="O150" s="18">
        <v>40</v>
      </c>
      <c r="P150" s="33">
        <v>3</v>
      </c>
      <c r="Q150" s="18">
        <v>1.1599999999999999</v>
      </c>
      <c r="R150" s="33">
        <v>20.36</v>
      </c>
      <c r="S150" s="18">
        <v>105.6</v>
      </c>
      <c r="T150" s="84" t="str">
        <f>K150</f>
        <v>7.8.2</v>
      </c>
    </row>
    <row r="151" spans="1:20" ht="21.75" customHeight="1" thickBot="1" x14ac:dyDescent="0.35">
      <c r="A151" s="45"/>
      <c r="B151" s="282" t="s">
        <v>6</v>
      </c>
      <c r="C151" s="283"/>
      <c r="D151" s="283"/>
      <c r="E151" s="284"/>
      <c r="F151" s="18">
        <v>150</v>
      </c>
      <c r="G151" s="18">
        <v>2E-3</v>
      </c>
      <c r="H151" s="33"/>
      <c r="I151" s="18">
        <v>5.2709999999999999</v>
      </c>
      <c r="J151" s="101">
        <v>21.507999999999999</v>
      </c>
      <c r="K151" s="80" t="s">
        <v>48</v>
      </c>
      <c r="L151" s="12"/>
      <c r="M151" s="45"/>
      <c r="N151" s="65" t="str">
        <f>B151</f>
        <v>Чай с сахаром</v>
      </c>
      <c r="O151" s="18">
        <v>180</v>
      </c>
      <c r="P151" s="33">
        <v>2E-3</v>
      </c>
      <c r="Q151" s="18"/>
      <c r="R151" s="33">
        <v>7.1159999999999997</v>
      </c>
      <c r="S151" s="18">
        <v>28.841999999999999</v>
      </c>
      <c r="T151" s="84" t="str">
        <f>K151</f>
        <v>7.43</v>
      </c>
    </row>
    <row r="152" spans="1:20" ht="22.5" hidden="1" customHeight="1" thickBot="1" x14ac:dyDescent="0.35">
      <c r="A152" s="46"/>
      <c r="B152" s="282"/>
      <c r="C152" s="283"/>
      <c r="D152" s="283"/>
      <c r="E152" s="284"/>
      <c r="F152" s="41"/>
      <c r="G152" s="48"/>
      <c r="H152" s="34"/>
      <c r="I152" s="48"/>
      <c r="J152" s="47"/>
      <c r="K152" s="81"/>
      <c r="L152" s="12"/>
      <c r="M152" s="46"/>
      <c r="N152" s="66">
        <f>B152</f>
        <v>0</v>
      </c>
      <c r="O152" s="48"/>
      <c r="P152" s="34"/>
      <c r="Q152" s="48"/>
      <c r="R152" s="34"/>
      <c r="S152" s="48"/>
      <c r="T152" s="85">
        <f>K152</f>
        <v>0</v>
      </c>
    </row>
    <row r="153" spans="1:20" ht="16.2" thickBot="1" x14ac:dyDescent="0.35">
      <c r="A153" s="272" t="s">
        <v>8</v>
      </c>
      <c r="B153" s="273"/>
      <c r="C153" s="273"/>
      <c r="D153" s="273"/>
      <c r="E153" s="274"/>
      <c r="F153" s="50">
        <f>SUM(F148:F152)</f>
        <v>310</v>
      </c>
      <c r="G153" s="42">
        <f>SUM(G148:G152)</f>
        <v>5.952</v>
      </c>
      <c r="H153" s="42">
        <f>SUM(H148:H152)</f>
        <v>29.93</v>
      </c>
      <c r="I153" s="42">
        <f>SUM(I148:I152)</f>
        <v>43.070999999999998</v>
      </c>
      <c r="J153" s="49">
        <f>SUM(J148:J152)</f>
        <v>469.83799999999997</v>
      </c>
      <c r="K153" s="21"/>
      <c r="L153" s="13"/>
      <c r="M153" s="272" t="s">
        <v>8</v>
      </c>
      <c r="N153" s="274"/>
      <c r="O153" s="42">
        <f>SUM(O148:O152)</f>
        <v>370</v>
      </c>
      <c r="P153" s="50">
        <f>SUM(P148:P152)</f>
        <v>7.4719999999999995</v>
      </c>
      <c r="Q153" s="42">
        <f>SUM(Q148:Q152)</f>
        <v>46.169999999999995</v>
      </c>
      <c r="R153" s="103">
        <f>SUM(R148:R152)</f>
        <v>53.965999999999994</v>
      </c>
      <c r="S153" s="35">
        <f>SUM(S148:S152)</f>
        <v>666.47199999999998</v>
      </c>
      <c r="T153" s="86"/>
    </row>
    <row r="154" spans="1:20" ht="31.8" thickBot="1" x14ac:dyDescent="0.35">
      <c r="A154" s="62" t="s">
        <v>9</v>
      </c>
      <c r="B154" s="275" t="s">
        <v>51</v>
      </c>
      <c r="C154" s="276"/>
      <c r="D154" s="276"/>
      <c r="E154" s="277"/>
      <c r="F154" s="43">
        <v>53</v>
      </c>
      <c r="G154" s="43">
        <v>0.24</v>
      </c>
      <c r="H154" s="36"/>
      <c r="I154" s="43">
        <v>6.78</v>
      </c>
      <c r="J154" s="36">
        <v>27.6</v>
      </c>
      <c r="K154" s="82" t="s">
        <v>52</v>
      </c>
      <c r="L154" s="11"/>
      <c r="M154" s="69" t="s">
        <v>9</v>
      </c>
      <c r="N154" s="70" t="str">
        <f>B154</f>
        <v>Фрукты свежие</v>
      </c>
      <c r="O154" s="43">
        <v>62</v>
      </c>
      <c r="P154" s="43">
        <v>0.28000000000000003</v>
      </c>
      <c r="Q154" s="71"/>
      <c r="R154" s="43">
        <v>7.91</v>
      </c>
      <c r="S154" s="43">
        <v>32.200000000000003</v>
      </c>
      <c r="T154" s="83" t="str">
        <f>K154</f>
        <v>8.25</v>
      </c>
    </row>
    <row r="155" spans="1:20" ht="16.5" hidden="1" customHeight="1" x14ac:dyDescent="0.3">
      <c r="A155" s="8"/>
      <c r="B155" s="267"/>
      <c r="C155" s="267"/>
      <c r="D155" s="267"/>
      <c r="E155" s="268"/>
      <c r="F155" s="20"/>
      <c r="G155" s="20"/>
      <c r="H155" s="149"/>
      <c r="I155" s="14"/>
      <c r="J155" s="14"/>
      <c r="K155" s="22"/>
      <c r="L155" s="5"/>
      <c r="M155" s="8"/>
      <c r="N155" s="23"/>
      <c r="O155" s="23"/>
      <c r="P155" s="24"/>
      <c r="Q155" s="24"/>
      <c r="R155" s="24"/>
      <c r="S155" s="14"/>
      <c r="T155" s="87"/>
    </row>
    <row r="156" spans="1:20" ht="16.2" thickBot="1" x14ac:dyDescent="0.35">
      <c r="A156" s="248" t="s">
        <v>10</v>
      </c>
      <c r="B156" s="258"/>
      <c r="C156" s="258"/>
      <c r="D156" s="258"/>
      <c r="E156" s="249"/>
      <c r="F156" s="52">
        <f>SUM(F154:F155)</f>
        <v>53</v>
      </c>
      <c r="G156" s="27">
        <f>SUM(G154:G155)</f>
        <v>0.24</v>
      </c>
      <c r="H156" s="27"/>
      <c r="I156" s="53">
        <f>SUM(I154:I155)</f>
        <v>6.78</v>
      </c>
      <c r="J156" s="53">
        <f>SUM(J154:J155)</f>
        <v>27.6</v>
      </c>
      <c r="K156" s="27"/>
      <c r="L156" s="3"/>
      <c r="M156" s="248" t="s">
        <v>10</v>
      </c>
      <c r="N156" s="258"/>
      <c r="O156" s="15">
        <f>SUM(O154:O155)</f>
        <v>62</v>
      </c>
      <c r="P156" s="27">
        <f>SUM(P154:P155)</f>
        <v>0.28000000000000003</v>
      </c>
      <c r="Q156" s="37"/>
      <c r="R156" s="27">
        <f>SUM(R154:R155)</f>
        <v>7.91</v>
      </c>
      <c r="S156" s="37">
        <f>SUM(S154:S155)</f>
        <v>32.200000000000003</v>
      </c>
      <c r="T156" s="86"/>
    </row>
    <row r="157" spans="1:20" ht="32.25" customHeight="1" x14ac:dyDescent="0.3">
      <c r="A157" s="59" t="s">
        <v>15</v>
      </c>
      <c r="B157" s="266" t="s">
        <v>77</v>
      </c>
      <c r="C157" s="267"/>
      <c r="D157" s="267"/>
      <c r="E157" s="268"/>
      <c r="F157" s="25">
        <v>15</v>
      </c>
      <c r="G157" s="25">
        <v>0.26</v>
      </c>
      <c r="H157" s="25">
        <v>0.02</v>
      </c>
      <c r="I157" s="56">
        <v>1.38</v>
      </c>
      <c r="J157" s="25">
        <v>6.4</v>
      </c>
      <c r="K157" s="89" t="s">
        <v>53</v>
      </c>
      <c r="L157" s="5"/>
      <c r="M157" s="72" t="s">
        <v>15</v>
      </c>
      <c r="N157" s="73" t="str">
        <f t="shared" ref="N157:N164" si="6">B157</f>
        <v>Морковь отварная</v>
      </c>
      <c r="O157" s="77">
        <v>20</v>
      </c>
      <c r="P157" s="77">
        <v>0.34</v>
      </c>
      <c r="Q157" s="76">
        <v>0.03</v>
      </c>
      <c r="R157" s="77">
        <v>1.79</v>
      </c>
      <c r="S157" s="77">
        <v>8.32</v>
      </c>
      <c r="T157" s="83" t="str">
        <f>K157</f>
        <v>4.10</v>
      </c>
    </row>
    <row r="158" spans="1:20" ht="33.75" customHeight="1" x14ac:dyDescent="0.3">
      <c r="A158" s="60"/>
      <c r="B158" s="252" t="s">
        <v>222</v>
      </c>
      <c r="C158" s="253"/>
      <c r="D158" s="253"/>
      <c r="E158" s="254"/>
      <c r="F158" s="19">
        <v>180</v>
      </c>
      <c r="G158" s="97">
        <v>12.319000000000001</v>
      </c>
      <c r="H158" s="97">
        <v>8.0690000000000008</v>
      </c>
      <c r="I158" s="98">
        <v>22.504999999999999</v>
      </c>
      <c r="J158" s="96">
        <v>192.50399999999999</v>
      </c>
      <c r="K158" s="90" t="s">
        <v>223</v>
      </c>
      <c r="L158" s="3"/>
      <c r="M158" s="28"/>
      <c r="N158" s="74" t="str">
        <f t="shared" si="6"/>
        <v>Суп - пюре гороховый с гренками</v>
      </c>
      <c r="O158" s="19">
        <v>200</v>
      </c>
      <c r="P158" s="19">
        <v>16.082999999999998</v>
      </c>
      <c r="Q158" s="39">
        <v>24.55</v>
      </c>
      <c r="R158" s="19">
        <v>30.193000000000001</v>
      </c>
      <c r="S158" s="19">
        <v>245.19399999999999</v>
      </c>
      <c r="T158" s="83" t="str">
        <f>K158</f>
        <v>2.22</v>
      </c>
    </row>
    <row r="159" spans="1:20" ht="33" customHeight="1" x14ac:dyDescent="0.3">
      <c r="A159" s="60"/>
      <c r="B159" s="252" t="s">
        <v>224</v>
      </c>
      <c r="C159" s="253"/>
      <c r="D159" s="253"/>
      <c r="E159" s="254"/>
      <c r="F159" s="19">
        <v>50</v>
      </c>
      <c r="G159" s="97">
        <v>7.57</v>
      </c>
      <c r="H159" s="97">
        <v>11.18</v>
      </c>
      <c r="I159" s="98">
        <v>4.95</v>
      </c>
      <c r="J159" s="96">
        <v>150.97</v>
      </c>
      <c r="K159" s="90" t="s">
        <v>225</v>
      </c>
      <c r="L159" s="6"/>
      <c r="M159" s="28"/>
      <c r="N159" s="74" t="str">
        <f t="shared" si="6"/>
        <v>Тефтели мясные в соусе</v>
      </c>
      <c r="O159" s="19">
        <v>60</v>
      </c>
      <c r="P159" s="19">
        <v>8.98</v>
      </c>
      <c r="Q159" s="39">
        <v>13.88</v>
      </c>
      <c r="R159" s="19">
        <v>6.17</v>
      </c>
      <c r="S159" s="19">
        <v>185.86</v>
      </c>
      <c r="T159" s="95" t="str">
        <f t="shared" ref="T159:T164" si="7">K159</f>
        <v>3.28</v>
      </c>
    </row>
    <row r="160" spans="1:20" ht="22.5" customHeight="1" x14ac:dyDescent="0.3">
      <c r="A160" s="60"/>
      <c r="B160" s="252" t="s">
        <v>18</v>
      </c>
      <c r="C160" s="253"/>
      <c r="D160" s="253"/>
      <c r="E160" s="254"/>
      <c r="F160" s="19">
        <v>25</v>
      </c>
      <c r="G160" s="97">
        <v>0.23</v>
      </c>
      <c r="H160" s="97">
        <v>0.56999999999999995</v>
      </c>
      <c r="I160" s="98">
        <v>1.32</v>
      </c>
      <c r="J160" s="19">
        <v>11.38</v>
      </c>
      <c r="K160" s="90" t="s">
        <v>44</v>
      </c>
      <c r="L160" s="6"/>
      <c r="M160" s="28"/>
      <c r="N160" s="74" t="str">
        <f t="shared" si="6"/>
        <v>Соус томатный</v>
      </c>
      <c r="O160" s="19">
        <v>30</v>
      </c>
      <c r="P160" s="19">
        <v>0.42</v>
      </c>
      <c r="Q160" s="39">
        <v>1.1399999999999999</v>
      </c>
      <c r="R160" s="19">
        <v>2.48</v>
      </c>
      <c r="S160" s="19">
        <v>21.91</v>
      </c>
      <c r="T160" s="95" t="str">
        <f t="shared" si="7"/>
        <v>5.8</v>
      </c>
    </row>
    <row r="161" spans="1:20" ht="21.75" customHeight="1" x14ac:dyDescent="0.3">
      <c r="A161" s="60"/>
      <c r="B161" s="252" t="s">
        <v>226</v>
      </c>
      <c r="C161" s="253"/>
      <c r="D161" s="253"/>
      <c r="E161" s="254"/>
      <c r="F161" s="19">
        <v>110</v>
      </c>
      <c r="G161" s="97">
        <v>2.23</v>
      </c>
      <c r="H161" s="97">
        <v>3.16</v>
      </c>
      <c r="I161" s="98">
        <v>17.38</v>
      </c>
      <c r="J161" s="19">
        <v>101.68</v>
      </c>
      <c r="K161" s="90" t="s">
        <v>45</v>
      </c>
      <c r="L161" s="6"/>
      <c r="M161" s="60"/>
      <c r="N161" s="74" t="str">
        <f t="shared" si="6"/>
        <v>Каша вязкая перловая</v>
      </c>
      <c r="O161" s="19">
        <v>130</v>
      </c>
      <c r="P161" s="19">
        <v>2.64</v>
      </c>
      <c r="Q161" s="39">
        <v>3.93</v>
      </c>
      <c r="R161" s="19">
        <v>20.56</v>
      </c>
      <c r="S161" s="19">
        <v>122.06</v>
      </c>
      <c r="T161" s="95" t="str">
        <f t="shared" si="7"/>
        <v>4.1</v>
      </c>
    </row>
    <row r="162" spans="1:20" ht="31.5" customHeight="1" x14ac:dyDescent="0.3">
      <c r="A162" s="60"/>
      <c r="B162" s="252" t="s">
        <v>57</v>
      </c>
      <c r="C162" s="253"/>
      <c r="D162" s="253"/>
      <c r="E162" s="254"/>
      <c r="F162" s="19">
        <v>150</v>
      </c>
      <c r="G162" s="97">
        <v>0.25</v>
      </c>
      <c r="H162" s="97"/>
      <c r="I162" s="98">
        <v>9.81</v>
      </c>
      <c r="J162" s="19">
        <v>40.22</v>
      </c>
      <c r="K162" s="90" t="s">
        <v>58</v>
      </c>
      <c r="L162" s="6"/>
      <c r="M162" s="28"/>
      <c r="N162" s="74" t="str">
        <f t="shared" si="6"/>
        <v>Компот из сухофруктов</v>
      </c>
      <c r="O162" s="19">
        <v>180</v>
      </c>
      <c r="P162" s="19">
        <v>0.31</v>
      </c>
      <c r="Q162" s="39"/>
      <c r="R162" s="19">
        <v>12.63</v>
      </c>
      <c r="S162" s="19">
        <v>44.54</v>
      </c>
      <c r="T162" s="95" t="str">
        <f t="shared" si="7"/>
        <v>8.2</v>
      </c>
    </row>
    <row r="163" spans="1:20" ht="24" customHeight="1" x14ac:dyDescent="0.3">
      <c r="A163" s="60"/>
      <c r="B163" s="252" t="s">
        <v>16</v>
      </c>
      <c r="C163" s="253"/>
      <c r="D163" s="253"/>
      <c r="E163" s="254"/>
      <c r="F163" s="19">
        <v>22</v>
      </c>
      <c r="G163" s="97">
        <v>2.0299999999999998</v>
      </c>
      <c r="H163" s="97">
        <v>0.25</v>
      </c>
      <c r="I163" s="98">
        <v>12.2</v>
      </c>
      <c r="J163" s="19">
        <v>60.5</v>
      </c>
      <c r="K163" s="90" t="s">
        <v>37</v>
      </c>
      <c r="L163" s="6"/>
      <c r="M163" s="60"/>
      <c r="N163" s="74" t="str">
        <f t="shared" si="6"/>
        <v>Хлеб пшеничный</v>
      </c>
      <c r="O163" s="19">
        <v>30</v>
      </c>
      <c r="P163" s="19">
        <v>2.84</v>
      </c>
      <c r="Q163" s="39">
        <v>0.35</v>
      </c>
      <c r="R163" s="19">
        <v>17.079999999999998</v>
      </c>
      <c r="S163" s="19">
        <v>84.7</v>
      </c>
      <c r="T163" s="95" t="str">
        <f t="shared" si="7"/>
        <v>7.8.2</v>
      </c>
    </row>
    <row r="164" spans="1:20" ht="25.5" customHeight="1" thickBot="1" x14ac:dyDescent="0.35">
      <c r="A164" s="61"/>
      <c r="B164" s="255" t="s">
        <v>29</v>
      </c>
      <c r="C164" s="256"/>
      <c r="D164" s="256"/>
      <c r="E164" s="257"/>
      <c r="F164" s="26">
        <v>20</v>
      </c>
      <c r="G164" s="99">
        <v>2.6</v>
      </c>
      <c r="H164" s="99">
        <v>0.6</v>
      </c>
      <c r="I164" s="100">
        <v>8</v>
      </c>
      <c r="J164" s="54">
        <v>50</v>
      </c>
      <c r="K164" s="93" t="s">
        <v>37</v>
      </c>
      <c r="L164" s="6"/>
      <c r="M164" s="29"/>
      <c r="N164" s="75" t="str">
        <f t="shared" si="6"/>
        <v>Хлеб ржаной</v>
      </c>
      <c r="O164" s="78">
        <v>25</v>
      </c>
      <c r="P164" s="108">
        <v>3.25</v>
      </c>
      <c r="Q164" s="109">
        <v>0.75</v>
      </c>
      <c r="R164" s="108">
        <v>10</v>
      </c>
      <c r="S164" s="110">
        <v>62.5</v>
      </c>
      <c r="T164" s="95" t="str">
        <f t="shared" si="7"/>
        <v>7.8.2</v>
      </c>
    </row>
    <row r="165" spans="1:20" ht="16.2" thickBot="1" x14ac:dyDescent="0.35">
      <c r="A165" s="248" t="s">
        <v>11</v>
      </c>
      <c r="B165" s="258"/>
      <c r="C165" s="258"/>
      <c r="D165" s="258"/>
      <c r="E165" s="249"/>
      <c r="F165" s="55">
        <f>SUM(F157:F164)</f>
        <v>572</v>
      </c>
      <c r="G165" s="52">
        <f>SUM(G157:G164)</f>
        <v>27.489000000000004</v>
      </c>
      <c r="H165" s="27">
        <f>SUM(H157:H164)</f>
        <v>23.849</v>
      </c>
      <c r="I165" s="53">
        <f>SUM(I157:I164)</f>
        <v>77.545000000000002</v>
      </c>
      <c r="J165" s="37">
        <f>SUM(J157:J164)</f>
        <v>613.654</v>
      </c>
      <c r="K165" s="92"/>
      <c r="L165" s="6"/>
      <c r="M165" s="248" t="s">
        <v>11</v>
      </c>
      <c r="N165" s="259"/>
      <c r="O165" s="37">
        <f>SUM(O157:O164)</f>
        <v>675</v>
      </c>
      <c r="P165" s="27">
        <f>SUM(P157:P164)</f>
        <v>34.863</v>
      </c>
      <c r="Q165" s="37">
        <f>SUM(Q157:Q164)</f>
        <v>44.63</v>
      </c>
      <c r="R165" s="27">
        <f>SUM(R157:R164)</f>
        <v>100.90299999999999</v>
      </c>
      <c r="S165" s="37">
        <f>SUM(S157:S164)</f>
        <v>775.08400000000006</v>
      </c>
      <c r="T165" s="86"/>
    </row>
    <row r="166" spans="1:20" ht="23.25" customHeight="1" x14ac:dyDescent="0.3">
      <c r="A166" s="59" t="s">
        <v>12</v>
      </c>
      <c r="B166" s="266" t="s">
        <v>227</v>
      </c>
      <c r="C166" s="267"/>
      <c r="D166" s="267"/>
      <c r="E166" s="268"/>
      <c r="F166" s="25">
        <v>84</v>
      </c>
      <c r="G166" s="25">
        <v>8.2550000000000008</v>
      </c>
      <c r="H166" s="38">
        <v>9.4849999999999994</v>
      </c>
      <c r="I166" s="25">
        <v>11.04</v>
      </c>
      <c r="J166" s="38">
        <v>123.28</v>
      </c>
      <c r="K166" s="89" t="s">
        <v>228</v>
      </c>
      <c r="L166" s="5"/>
      <c r="M166" s="72" t="str">
        <f>A166</f>
        <v>Полдник</v>
      </c>
      <c r="N166" s="73" t="str">
        <f>B166</f>
        <v>Винегрет с сельдью</v>
      </c>
      <c r="O166" s="77">
        <v>115</v>
      </c>
      <c r="P166" s="51">
        <v>10.72</v>
      </c>
      <c r="Q166" s="76">
        <v>13.33</v>
      </c>
      <c r="R166" s="51">
        <v>14.73</v>
      </c>
      <c r="S166" s="77">
        <v>171.36500000000001</v>
      </c>
      <c r="T166" s="83" t="str">
        <f>K166</f>
        <v>1.3</v>
      </c>
    </row>
    <row r="167" spans="1:20" ht="18.75" customHeight="1" x14ac:dyDescent="0.3">
      <c r="A167" s="60"/>
      <c r="B167" s="252" t="s">
        <v>29</v>
      </c>
      <c r="C167" s="253"/>
      <c r="D167" s="253"/>
      <c r="E167" s="254"/>
      <c r="F167" s="19">
        <v>20</v>
      </c>
      <c r="G167" s="143">
        <v>2.6</v>
      </c>
      <c r="H167" s="143">
        <v>0.6</v>
      </c>
      <c r="I167" s="144">
        <v>8</v>
      </c>
      <c r="J167" s="145">
        <v>50</v>
      </c>
      <c r="K167" s="91" t="s">
        <v>37</v>
      </c>
      <c r="L167" s="6"/>
      <c r="M167" s="60"/>
      <c r="N167" s="74" t="str">
        <f>B167</f>
        <v>Хлеб ржаной</v>
      </c>
      <c r="O167" s="19">
        <v>25</v>
      </c>
      <c r="P167" s="108">
        <v>3.25</v>
      </c>
      <c r="Q167" s="109">
        <v>0.75</v>
      </c>
      <c r="R167" s="108">
        <v>10</v>
      </c>
      <c r="S167" s="96">
        <v>62.5</v>
      </c>
      <c r="T167" s="83" t="str">
        <f>K167</f>
        <v>7.8.2</v>
      </c>
    </row>
    <row r="168" spans="1:20" ht="20.25" customHeight="1" thickBot="1" x14ac:dyDescent="0.35">
      <c r="A168" s="60"/>
      <c r="B168" s="295" t="s">
        <v>6</v>
      </c>
      <c r="C168" s="295"/>
      <c r="D168" s="295"/>
      <c r="E168" s="295"/>
      <c r="F168" s="19">
        <v>150</v>
      </c>
      <c r="G168" s="51">
        <v>2E-3</v>
      </c>
      <c r="H168" s="76"/>
      <c r="I168" s="51">
        <v>5.2709999999999999</v>
      </c>
      <c r="J168" s="76">
        <v>21.507999999999999</v>
      </c>
      <c r="K168" s="90" t="s">
        <v>48</v>
      </c>
      <c r="L168" s="6"/>
      <c r="M168" s="60"/>
      <c r="N168" s="74" t="str">
        <f>B168</f>
        <v>Чай с сахаром</v>
      </c>
      <c r="O168" s="19">
        <v>180</v>
      </c>
      <c r="P168" s="19">
        <v>2E-3</v>
      </c>
      <c r="Q168" s="39"/>
      <c r="R168" s="19">
        <v>7.1159999999999997</v>
      </c>
      <c r="S168" s="51">
        <v>28.841999999999999</v>
      </c>
      <c r="T168" s="83" t="str">
        <f>K168</f>
        <v>7.43</v>
      </c>
    </row>
    <row r="169" spans="1:20" ht="15.75" hidden="1" customHeight="1" thickBot="1" x14ac:dyDescent="0.35">
      <c r="A169" s="61"/>
      <c r="B169" s="291"/>
      <c r="C169" s="292"/>
      <c r="D169" s="292"/>
      <c r="E169" s="293"/>
      <c r="F169" s="26"/>
      <c r="G169" s="54"/>
      <c r="H169" s="58"/>
      <c r="I169" s="54"/>
      <c r="J169" s="57"/>
      <c r="K169" s="93"/>
      <c r="L169" s="6"/>
      <c r="M169" s="61"/>
      <c r="N169" s="75"/>
      <c r="O169" s="61"/>
      <c r="P169" s="61"/>
      <c r="Q169" s="75"/>
      <c r="R169" s="61"/>
      <c r="S169" s="78"/>
      <c r="T169" s="83">
        <f>K169</f>
        <v>0</v>
      </c>
    </row>
    <row r="170" spans="1:20" ht="21.75" customHeight="1" thickBot="1" x14ac:dyDescent="0.35">
      <c r="A170" s="248" t="s">
        <v>13</v>
      </c>
      <c r="B170" s="258"/>
      <c r="C170" s="258"/>
      <c r="D170" s="258"/>
      <c r="E170" s="249"/>
      <c r="F170" s="27">
        <f>SUM(F166:F169)</f>
        <v>254</v>
      </c>
      <c r="G170" s="52">
        <f>SUM(G166:G169)</f>
        <v>10.857000000000001</v>
      </c>
      <c r="H170" s="27">
        <f>SUM(H166:H169)</f>
        <v>10.084999999999999</v>
      </c>
      <c r="I170" s="53">
        <f>SUM(I166:I169)</f>
        <v>24.311</v>
      </c>
      <c r="J170" s="27">
        <f>SUM(J166:J169)</f>
        <v>194.78800000000001</v>
      </c>
      <c r="K170" s="92"/>
      <c r="L170" s="6"/>
      <c r="M170" s="248" t="s">
        <v>13</v>
      </c>
      <c r="N170" s="249"/>
      <c r="O170" s="27">
        <f>SUM(O166:O169)</f>
        <v>320</v>
      </c>
      <c r="P170" s="52">
        <f>SUM(P166:P169)</f>
        <v>13.972000000000001</v>
      </c>
      <c r="Q170" s="27">
        <f>SUM(Q166:Q169)</f>
        <v>14.08</v>
      </c>
      <c r="R170" s="53">
        <f>SUM(R166:R169)</f>
        <v>31.846</v>
      </c>
      <c r="S170" s="37">
        <f>SUM(S166:S169)</f>
        <v>262.70699999999999</v>
      </c>
      <c r="T170" s="86"/>
    </row>
    <row r="171" spans="1:20" ht="16.2" thickBot="1" x14ac:dyDescent="0.35">
      <c r="A171" s="250" t="s">
        <v>17</v>
      </c>
      <c r="B171" s="251"/>
      <c r="C171" s="251"/>
      <c r="D171" s="251"/>
      <c r="E171" s="251"/>
      <c r="F171" s="104">
        <f>F153+F156+F165+F170</f>
        <v>1189</v>
      </c>
      <c r="G171" s="104">
        <f>G153+G156+G165+G170</f>
        <v>44.538000000000004</v>
      </c>
      <c r="H171" s="106">
        <f>H153+H156+H165+H170</f>
        <v>63.863999999999997</v>
      </c>
      <c r="I171" s="107">
        <f>I153+I156+I165+I170</f>
        <v>151.70699999999999</v>
      </c>
      <c r="J171" s="105">
        <f>J153+J156+J165+J170</f>
        <v>1305.8800000000001</v>
      </c>
      <c r="K171" s="94"/>
      <c r="L171" s="7"/>
      <c r="M171" s="250" t="str">
        <f>A171</f>
        <v>Итого за день:</v>
      </c>
      <c r="N171" s="251"/>
      <c r="O171" s="106">
        <f>O153+O156+O165+O170</f>
        <v>1427</v>
      </c>
      <c r="P171" s="105">
        <f>P153+P156+P165+P170</f>
        <v>56.587000000000003</v>
      </c>
      <c r="Q171" s="106">
        <f>Q153+Q156+Q165+Q170</f>
        <v>104.88</v>
      </c>
      <c r="R171" s="105">
        <f>R153+R156+R165+R170</f>
        <v>194.625</v>
      </c>
      <c r="S171" s="106">
        <f>S153+S156+S165+S170</f>
        <v>1736.4630000000002</v>
      </c>
      <c r="T171" s="88"/>
    </row>
    <row r="172" spans="1:20" x14ac:dyDescent="0.3">
      <c r="K172" s="7"/>
    </row>
    <row r="173" spans="1:20" x14ac:dyDescent="0.3">
      <c r="K173" s="7"/>
    </row>
    <row r="174" spans="1:20" x14ac:dyDescent="0.3">
      <c r="K174" s="7"/>
    </row>
    <row r="175" spans="1:20" ht="15.75" customHeight="1" x14ac:dyDescent="0.3">
      <c r="A175" s="270"/>
      <c r="B175" s="270"/>
      <c r="C175" s="270"/>
      <c r="D175" s="270"/>
      <c r="E175" s="270"/>
      <c r="F175" s="270"/>
      <c r="G175" s="270"/>
      <c r="H175" s="270"/>
      <c r="I175" s="270"/>
      <c r="J175" s="270"/>
      <c r="K175" s="148"/>
      <c r="L175" s="148"/>
      <c r="M175" s="270"/>
      <c r="N175" s="270"/>
      <c r="O175" s="270"/>
      <c r="P175" s="270"/>
      <c r="Q175" s="270"/>
      <c r="R175" s="270"/>
      <c r="S175" s="270"/>
    </row>
    <row r="176" spans="1:20" ht="15.75" customHeight="1" x14ac:dyDescent="0.3">
      <c r="A176" s="270" t="s">
        <v>92</v>
      </c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3"/>
      <c r="Q176" s="270" t="s">
        <v>92</v>
      </c>
      <c r="R176" s="270"/>
      <c r="S176" s="270"/>
      <c r="T176" s="270"/>
    </row>
    <row r="177" spans="1:20" ht="15.75" customHeight="1" x14ac:dyDescent="0.3">
      <c r="A177" s="270" t="s">
        <v>93</v>
      </c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3"/>
      <c r="Q177" s="270" t="s">
        <v>93</v>
      </c>
      <c r="R177" s="270"/>
      <c r="S177" s="270"/>
      <c r="T177" s="270"/>
    </row>
    <row r="178" spans="1:20" ht="15.75" customHeight="1" x14ac:dyDescent="0.3">
      <c r="A178" s="270" t="s">
        <v>94</v>
      </c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3"/>
      <c r="Q178" s="270" t="s">
        <v>94</v>
      </c>
      <c r="R178" s="270"/>
      <c r="S178" s="270"/>
      <c r="T178" s="270"/>
    </row>
    <row r="179" spans="1:20" ht="15.75" customHeight="1" x14ac:dyDescent="0.3">
      <c r="A179" s="270" t="s">
        <v>95</v>
      </c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3"/>
      <c r="Q179" s="270" t="s">
        <v>96</v>
      </c>
      <c r="R179" s="270"/>
      <c r="S179" s="270"/>
      <c r="T179" s="270"/>
    </row>
    <row r="180" spans="1:20" ht="15.6" x14ac:dyDescent="0.3">
      <c r="A180" s="294"/>
      <c r="B180" s="294"/>
      <c r="C180" s="294"/>
      <c r="D180" s="294"/>
      <c r="E180" s="294"/>
      <c r="F180" s="294"/>
      <c r="G180" s="294"/>
      <c r="H180" s="149"/>
      <c r="I180" s="3"/>
      <c r="J180" s="3"/>
      <c r="K180" s="3"/>
      <c r="L180" s="3"/>
      <c r="Q180" s="294" t="s">
        <v>0</v>
      </c>
      <c r="R180" s="294"/>
      <c r="S180" s="294"/>
      <c r="T180" s="294"/>
    </row>
    <row r="181" spans="1:20" ht="15.6" x14ac:dyDescent="0.3">
      <c r="A181" s="294" t="s">
        <v>97</v>
      </c>
      <c r="B181" s="294"/>
      <c r="C181" s="294"/>
      <c r="D181" s="294"/>
      <c r="E181" s="294"/>
      <c r="F181" s="294"/>
      <c r="G181" s="294"/>
      <c r="H181" s="294"/>
      <c r="I181" s="294"/>
      <c r="J181" s="294"/>
      <c r="K181" s="294"/>
      <c r="L181" s="3"/>
      <c r="M181" s="294" t="s">
        <v>97</v>
      </c>
      <c r="N181" s="294"/>
      <c r="O181" s="294"/>
      <c r="P181" s="294"/>
      <c r="Q181" s="294"/>
      <c r="R181" s="294"/>
      <c r="S181" s="294"/>
      <c r="T181" s="294"/>
    </row>
    <row r="182" spans="1:20" ht="15.75" customHeight="1" x14ac:dyDescent="0.3">
      <c r="A182" s="294" t="s">
        <v>98</v>
      </c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3"/>
      <c r="M182" s="294" t="s">
        <v>99</v>
      </c>
      <c r="N182" s="294"/>
      <c r="O182" s="294"/>
      <c r="P182" s="294"/>
      <c r="Q182" s="294"/>
      <c r="R182" s="294"/>
      <c r="S182" s="294"/>
      <c r="T182" s="294"/>
    </row>
    <row r="183" spans="1:20" ht="15.75" customHeight="1" x14ac:dyDescent="0.3">
      <c r="A183" s="270"/>
      <c r="B183" s="270"/>
      <c r="C183" s="270"/>
      <c r="D183" s="270"/>
      <c r="E183" s="270"/>
      <c r="F183" s="270"/>
      <c r="G183" s="270"/>
      <c r="H183" s="270"/>
      <c r="I183" s="270"/>
      <c r="J183" s="270"/>
      <c r="K183" s="148"/>
      <c r="L183" s="148"/>
      <c r="M183" s="270"/>
      <c r="N183" s="270"/>
      <c r="O183" s="270"/>
      <c r="P183" s="270"/>
      <c r="Q183" s="270"/>
      <c r="R183" s="270"/>
      <c r="S183" s="270"/>
    </row>
    <row r="184" spans="1:20" x14ac:dyDescent="0.3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150"/>
      <c r="L184" s="150"/>
      <c r="M184" s="233"/>
      <c r="N184" s="233"/>
      <c r="O184" s="233"/>
      <c r="P184" s="233"/>
      <c r="Q184" s="233"/>
      <c r="R184" s="233"/>
      <c r="S184" s="233"/>
    </row>
    <row r="185" spans="1:20" ht="21" thickBot="1" x14ac:dyDescent="0.35">
      <c r="A185" s="234" t="s">
        <v>229</v>
      </c>
      <c r="B185" s="234"/>
      <c r="C185" s="234"/>
      <c r="D185" s="234"/>
      <c r="E185" s="234"/>
      <c r="F185" s="234"/>
      <c r="G185" s="234"/>
      <c r="H185" s="234"/>
      <c r="I185" s="234"/>
      <c r="J185" s="234"/>
      <c r="K185" s="16"/>
      <c r="L185" s="9"/>
      <c r="M185" s="234" t="s">
        <v>230</v>
      </c>
      <c r="N185" s="234"/>
      <c r="O185" s="234"/>
      <c r="P185" s="234"/>
      <c r="Q185" s="234"/>
      <c r="R185" s="234"/>
      <c r="S185" s="234"/>
    </row>
    <row r="186" spans="1:20" ht="20.25" customHeight="1" thickBot="1" x14ac:dyDescent="0.35">
      <c r="A186" s="235" t="s">
        <v>1</v>
      </c>
      <c r="B186" s="237" t="s">
        <v>4</v>
      </c>
      <c r="C186" s="238"/>
      <c r="D186" s="238"/>
      <c r="E186" s="239"/>
      <c r="F186" s="235" t="s">
        <v>2</v>
      </c>
      <c r="G186" s="243" t="s">
        <v>33</v>
      </c>
      <c r="H186" s="244"/>
      <c r="I186" s="245"/>
      <c r="J186" s="246" t="s">
        <v>3</v>
      </c>
      <c r="K186" s="285" t="s">
        <v>34</v>
      </c>
      <c r="L186" s="9"/>
      <c r="M186" s="287" t="s">
        <v>1</v>
      </c>
      <c r="N186" s="289" t="s">
        <v>4</v>
      </c>
      <c r="O186" s="246" t="s">
        <v>2</v>
      </c>
      <c r="P186" s="243" t="s">
        <v>33</v>
      </c>
      <c r="Q186" s="244"/>
      <c r="R186" s="245"/>
      <c r="S186" s="289" t="s">
        <v>3</v>
      </c>
      <c r="T186" s="278" t="s">
        <v>34</v>
      </c>
    </row>
    <row r="187" spans="1:20" ht="24.75" customHeight="1" thickBot="1" x14ac:dyDescent="0.35">
      <c r="A187" s="236"/>
      <c r="B187" s="240"/>
      <c r="C187" s="241"/>
      <c r="D187" s="241"/>
      <c r="E187" s="242"/>
      <c r="F187" s="236"/>
      <c r="G187" s="31" t="s">
        <v>30</v>
      </c>
      <c r="H187" s="31" t="s">
        <v>31</v>
      </c>
      <c r="I187" s="31" t="s">
        <v>32</v>
      </c>
      <c r="J187" s="247"/>
      <c r="K187" s="286"/>
      <c r="L187" s="10"/>
      <c r="M187" s="288"/>
      <c r="N187" s="290"/>
      <c r="O187" s="247"/>
      <c r="P187" s="147" t="str">
        <f>G187</f>
        <v>Б</v>
      </c>
      <c r="Q187" s="147" t="str">
        <f>H187</f>
        <v>Ж</v>
      </c>
      <c r="R187" s="146" t="str">
        <f>I187</f>
        <v>У</v>
      </c>
      <c r="S187" s="290"/>
      <c r="T187" s="279"/>
    </row>
    <row r="188" spans="1:20" ht="25.5" customHeight="1" x14ac:dyDescent="0.3">
      <c r="A188" s="44" t="s">
        <v>5</v>
      </c>
      <c r="B188" s="280" t="s">
        <v>76</v>
      </c>
      <c r="C188" s="280"/>
      <c r="D188" s="280"/>
      <c r="E188" s="280"/>
      <c r="F188" s="40">
        <v>150</v>
      </c>
      <c r="G188" s="40">
        <v>2.76</v>
      </c>
      <c r="H188" s="17">
        <v>7.31</v>
      </c>
      <c r="I188" s="40">
        <v>18.059999999999999</v>
      </c>
      <c r="J188" s="17">
        <v>170.35</v>
      </c>
      <c r="K188" s="79" t="s">
        <v>139</v>
      </c>
      <c r="L188" s="11"/>
      <c r="M188" s="63" t="s">
        <v>5</v>
      </c>
      <c r="N188" s="64" t="str">
        <f>B188</f>
        <v>Каша молочная жидкая ячневая</v>
      </c>
      <c r="O188" s="68">
        <v>180</v>
      </c>
      <c r="P188" s="67">
        <v>3.22</v>
      </c>
      <c r="Q188" s="68">
        <v>8.76</v>
      </c>
      <c r="R188" s="67">
        <v>21.19</v>
      </c>
      <c r="S188" s="68">
        <v>203.3</v>
      </c>
      <c r="T188" s="83" t="str">
        <f>K188</f>
        <v>7.4.6</v>
      </c>
    </row>
    <row r="189" spans="1:20" ht="23.25" hidden="1" customHeight="1" x14ac:dyDescent="0.3">
      <c r="A189" s="45"/>
      <c r="B189" s="281"/>
      <c r="C189" s="281"/>
      <c r="D189" s="281"/>
      <c r="E189" s="281"/>
      <c r="F189" s="18"/>
      <c r="G189" s="18"/>
      <c r="H189" s="33"/>
      <c r="I189" s="18"/>
      <c r="J189" s="33"/>
      <c r="K189" s="80"/>
      <c r="L189" s="12"/>
      <c r="M189" s="45"/>
      <c r="N189" s="65">
        <f>B189</f>
        <v>0</v>
      </c>
      <c r="O189" s="18"/>
      <c r="P189" s="33"/>
      <c r="Q189" s="18"/>
      <c r="R189" s="33"/>
      <c r="S189" s="18"/>
      <c r="T189" s="84">
        <f>K189</f>
        <v>0</v>
      </c>
    </row>
    <row r="190" spans="1:20" ht="24" customHeight="1" x14ac:dyDescent="0.3">
      <c r="A190" s="45"/>
      <c r="B190" s="281" t="s">
        <v>14</v>
      </c>
      <c r="C190" s="281"/>
      <c r="D190" s="281"/>
      <c r="E190" s="281"/>
      <c r="F190" s="18">
        <v>30</v>
      </c>
      <c r="G190" s="18">
        <v>2.25</v>
      </c>
      <c r="H190" s="33">
        <v>0.87</v>
      </c>
      <c r="I190" s="18">
        <v>15.27</v>
      </c>
      <c r="J190" s="101">
        <v>79.2</v>
      </c>
      <c r="K190" s="80" t="s">
        <v>37</v>
      </c>
      <c r="L190" s="12"/>
      <c r="M190" s="45"/>
      <c r="N190" s="65" t="str">
        <f>B190</f>
        <v>Батон  (пшеничный)</v>
      </c>
      <c r="O190" s="18">
        <v>40</v>
      </c>
      <c r="P190" s="33">
        <v>3</v>
      </c>
      <c r="Q190" s="18">
        <v>1.1599999999999999</v>
      </c>
      <c r="R190" s="33">
        <v>20.36</v>
      </c>
      <c r="S190" s="18">
        <v>105.6</v>
      </c>
      <c r="T190" s="84" t="str">
        <f>K190</f>
        <v>7.8.2</v>
      </c>
    </row>
    <row r="191" spans="1:20" ht="23.25" customHeight="1" thickBot="1" x14ac:dyDescent="0.35">
      <c r="A191" s="45"/>
      <c r="B191" s="282" t="s">
        <v>6</v>
      </c>
      <c r="C191" s="283"/>
      <c r="D191" s="283"/>
      <c r="E191" s="284"/>
      <c r="F191" s="18">
        <v>150</v>
      </c>
      <c r="G191" s="18">
        <v>2E-3</v>
      </c>
      <c r="H191" s="33"/>
      <c r="I191" s="18">
        <v>5.2709999999999999</v>
      </c>
      <c r="J191" s="101">
        <v>21.507999999999999</v>
      </c>
      <c r="K191" s="80" t="s">
        <v>48</v>
      </c>
      <c r="L191" s="12"/>
      <c r="M191" s="45"/>
      <c r="N191" s="65" t="str">
        <f>B191</f>
        <v>Чай с сахаром</v>
      </c>
      <c r="O191" s="18">
        <v>180</v>
      </c>
      <c r="P191" s="33">
        <v>2E-3</v>
      </c>
      <c r="Q191" s="18"/>
      <c r="R191" s="33">
        <v>7.1159999999999997</v>
      </c>
      <c r="S191" s="18">
        <v>28.841999999999999</v>
      </c>
      <c r="T191" s="84" t="str">
        <f>K191</f>
        <v>7.43</v>
      </c>
    </row>
    <row r="192" spans="1:20" ht="22.5" hidden="1" customHeight="1" x14ac:dyDescent="0.3">
      <c r="A192" s="46"/>
      <c r="B192" s="282"/>
      <c r="C192" s="283"/>
      <c r="D192" s="283"/>
      <c r="E192" s="284"/>
      <c r="F192" s="41"/>
      <c r="G192" s="48"/>
      <c r="H192" s="34"/>
      <c r="I192" s="48"/>
      <c r="J192" s="47"/>
      <c r="K192" s="81"/>
      <c r="L192" s="12"/>
      <c r="M192" s="46"/>
      <c r="N192" s="66">
        <f>B192</f>
        <v>0</v>
      </c>
      <c r="O192" s="48"/>
      <c r="P192" s="34"/>
      <c r="Q192" s="48"/>
      <c r="R192" s="34"/>
      <c r="S192" s="48"/>
      <c r="T192" s="85">
        <f>K192</f>
        <v>0</v>
      </c>
    </row>
    <row r="193" spans="1:20" ht="20.25" customHeight="1" thickBot="1" x14ac:dyDescent="0.35">
      <c r="A193" s="272" t="s">
        <v>8</v>
      </c>
      <c r="B193" s="273"/>
      <c r="C193" s="273"/>
      <c r="D193" s="273"/>
      <c r="E193" s="274"/>
      <c r="F193" s="50">
        <f>SUM(F188:F192)</f>
        <v>330</v>
      </c>
      <c r="G193" s="42">
        <f>SUM(G188:G192)</f>
        <v>5.0119999999999996</v>
      </c>
      <c r="H193" s="42">
        <f>SUM(H188:H192)</f>
        <v>8.18</v>
      </c>
      <c r="I193" s="42">
        <f>SUM(I188:I192)</f>
        <v>38.600999999999999</v>
      </c>
      <c r="J193" s="49">
        <f>SUM(J188:J192)</f>
        <v>271.05799999999999</v>
      </c>
      <c r="K193" s="21"/>
      <c r="L193" s="13"/>
      <c r="M193" s="272" t="s">
        <v>8</v>
      </c>
      <c r="N193" s="274"/>
      <c r="O193" s="42">
        <f>SUM(O188:O192)</f>
        <v>400</v>
      </c>
      <c r="P193" s="50">
        <f>SUM(P188:P192)</f>
        <v>6.2220000000000004</v>
      </c>
      <c r="Q193" s="42">
        <f>SUM(Q188:Q192)</f>
        <v>9.92</v>
      </c>
      <c r="R193" s="103">
        <f>SUM(R188:R192)</f>
        <v>48.665999999999997</v>
      </c>
      <c r="S193" s="35">
        <f>SUM(S188:S192)</f>
        <v>337.74199999999996</v>
      </c>
      <c r="T193" s="86"/>
    </row>
    <row r="194" spans="1:20" ht="31.8" thickBot="1" x14ac:dyDescent="0.35">
      <c r="A194" s="62" t="s">
        <v>9</v>
      </c>
      <c r="B194" s="275" t="s">
        <v>22</v>
      </c>
      <c r="C194" s="276"/>
      <c r="D194" s="276"/>
      <c r="E194" s="277"/>
      <c r="F194" s="43">
        <v>100</v>
      </c>
      <c r="G194" s="43">
        <v>0.2</v>
      </c>
      <c r="H194" s="36"/>
      <c r="I194" s="43">
        <v>5.99</v>
      </c>
      <c r="J194" s="36">
        <v>24.62</v>
      </c>
      <c r="K194" s="82" t="s">
        <v>40</v>
      </c>
      <c r="L194" s="11"/>
      <c r="M194" s="69" t="s">
        <v>9</v>
      </c>
      <c r="N194" s="70" t="str">
        <f>B194</f>
        <v>Напиток из плодов шиповника</v>
      </c>
      <c r="O194" s="43">
        <v>100</v>
      </c>
      <c r="P194" s="43">
        <v>0.28000000000000003</v>
      </c>
      <c r="Q194" s="71"/>
      <c r="R194" s="43">
        <v>9.19</v>
      </c>
      <c r="S194" s="43">
        <v>29.68</v>
      </c>
      <c r="T194" s="83" t="str">
        <f>K194</f>
        <v>8.2.1</v>
      </c>
    </row>
    <row r="195" spans="1:20" ht="16.5" hidden="1" customHeight="1" x14ac:dyDescent="0.3">
      <c r="A195" s="8"/>
      <c r="B195" s="267"/>
      <c r="C195" s="267"/>
      <c r="D195" s="267"/>
      <c r="E195" s="268"/>
      <c r="F195" s="20"/>
      <c r="G195" s="20"/>
      <c r="H195" s="149"/>
      <c r="I195" s="14"/>
      <c r="J195" s="14"/>
      <c r="K195" s="22"/>
      <c r="L195" s="5"/>
      <c r="M195" s="8"/>
      <c r="N195" s="23"/>
      <c r="O195" s="23"/>
      <c r="P195" s="24"/>
      <c r="Q195" s="24"/>
      <c r="R195" s="24"/>
      <c r="S195" s="14"/>
      <c r="T195" s="87"/>
    </row>
    <row r="196" spans="1:20" ht="16.2" thickBot="1" x14ac:dyDescent="0.35">
      <c r="A196" s="248" t="s">
        <v>10</v>
      </c>
      <c r="B196" s="258"/>
      <c r="C196" s="258"/>
      <c r="D196" s="258"/>
      <c r="E196" s="249"/>
      <c r="F196" s="52">
        <f>SUM(F194:F195)</f>
        <v>100</v>
      </c>
      <c r="G196" s="27">
        <f>SUM(G194:G195)</f>
        <v>0.2</v>
      </c>
      <c r="H196" s="27"/>
      <c r="I196" s="53">
        <f>SUM(I194:I195)</f>
        <v>5.99</v>
      </c>
      <c r="J196" s="53">
        <f>SUM(J194:J195)</f>
        <v>24.62</v>
      </c>
      <c r="K196" s="27"/>
      <c r="L196" s="3"/>
      <c r="M196" s="248" t="s">
        <v>10</v>
      </c>
      <c r="N196" s="258"/>
      <c r="O196" s="15">
        <f>SUM(O194:O195)</f>
        <v>100</v>
      </c>
      <c r="P196" s="27">
        <f>SUM(P194:P195)</f>
        <v>0.28000000000000003</v>
      </c>
      <c r="Q196" s="37"/>
      <c r="R196" s="27">
        <f>SUM(R194:R195)</f>
        <v>9.19</v>
      </c>
      <c r="S196" s="37">
        <f>SUM(S194:S195)</f>
        <v>29.68</v>
      </c>
      <c r="T196" s="86"/>
    </row>
    <row r="197" spans="1:20" ht="32.25" customHeight="1" x14ac:dyDescent="0.3">
      <c r="A197" s="59" t="s">
        <v>15</v>
      </c>
      <c r="B197" s="266" t="s">
        <v>70</v>
      </c>
      <c r="C197" s="267"/>
      <c r="D197" s="267"/>
      <c r="E197" s="268"/>
      <c r="F197" s="25">
        <v>15</v>
      </c>
      <c r="G197" s="25">
        <v>0.32</v>
      </c>
      <c r="H197" s="25">
        <v>0.02</v>
      </c>
      <c r="I197" s="56">
        <v>1.85</v>
      </c>
      <c r="J197" s="25">
        <v>9.0299999999999994</v>
      </c>
      <c r="K197" s="89" t="s">
        <v>53</v>
      </c>
      <c r="L197" s="5"/>
      <c r="M197" s="72" t="s">
        <v>15</v>
      </c>
      <c r="N197" s="73" t="str">
        <f t="shared" ref="N197:N204" si="8">B197</f>
        <v>Свекла отварная</v>
      </c>
      <c r="O197" s="77">
        <v>20</v>
      </c>
      <c r="P197" s="77">
        <v>0.42</v>
      </c>
      <c r="Q197" s="76">
        <v>0.03</v>
      </c>
      <c r="R197" s="77">
        <v>2.46</v>
      </c>
      <c r="S197" s="77">
        <v>12.04</v>
      </c>
      <c r="T197" s="83" t="str">
        <f>K197</f>
        <v>4.10</v>
      </c>
    </row>
    <row r="198" spans="1:20" ht="33.75" customHeight="1" x14ac:dyDescent="0.3">
      <c r="A198" s="60"/>
      <c r="B198" s="252" t="s">
        <v>231</v>
      </c>
      <c r="C198" s="253"/>
      <c r="D198" s="253"/>
      <c r="E198" s="254"/>
      <c r="F198" s="19">
        <v>180</v>
      </c>
      <c r="G198" s="97">
        <v>1.7</v>
      </c>
      <c r="H198" s="97">
        <v>3.1</v>
      </c>
      <c r="I198" s="98">
        <v>11.8</v>
      </c>
      <c r="J198" s="96">
        <v>81.8</v>
      </c>
      <c r="K198" s="90" t="s">
        <v>232</v>
      </c>
      <c r="L198" s="3"/>
      <c r="M198" s="28"/>
      <c r="N198" s="74" t="str">
        <f t="shared" si="8"/>
        <v>Суп крестьянский с крупой</v>
      </c>
      <c r="O198" s="19">
        <v>200</v>
      </c>
      <c r="P198" s="19">
        <v>2.9</v>
      </c>
      <c r="Q198" s="39">
        <v>4.3</v>
      </c>
      <c r="R198" s="19">
        <v>15.8</v>
      </c>
      <c r="S198" s="19">
        <v>110.8</v>
      </c>
      <c r="T198" s="83" t="str">
        <f>K198</f>
        <v>2.13</v>
      </c>
    </row>
    <row r="199" spans="1:20" ht="33" customHeight="1" x14ac:dyDescent="0.3">
      <c r="A199" s="60"/>
      <c r="B199" s="252" t="s">
        <v>233</v>
      </c>
      <c r="C199" s="253"/>
      <c r="D199" s="253"/>
      <c r="E199" s="254"/>
      <c r="F199" s="19">
        <v>120</v>
      </c>
      <c r="G199" s="97">
        <v>6.78</v>
      </c>
      <c r="H199" s="97">
        <v>6.44</v>
      </c>
      <c r="I199" s="98">
        <v>28.9</v>
      </c>
      <c r="J199" s="96">
        <v>199.15</v>
      </c>
      <c r="K199" s="90" t="s">
        <v>234</v>
      </c>
      <c r="L199" s="6"/>
      <c r="M199" s="28"/>
      <c r="N199" s="74" t="str">
        <f t="shared" si="8"/>
        <v>Плов из отварной курицы</v>
      </c>
      <c r="O199" s="19">
        <v>150</v>
      </c>
      <c r="P199" s="19">
        <v>8.27</v>
      </c>
      <c r="Q199" s="39">
        <v>8.58</v>
      </c>
      <c r="R199" s="19">
        <v>36.090000000000003</v>
      </c>
      <c r="S199" s="19">
        <v>252.71</v>
      </c>
      <c r="T199" s="95" t="str">
        <f t="shared" ref="T199:T204" si="9">K199</f>
        <v>3.46</v>
      </c>
    </row>
    <row r="200" spans="1:20" ht="22.5" hidden="1" customHeight="1" x14ac:dyDescent="0.3">
      <c r="A200" s="60"/>
      <c r="B200" s="252"/>
      <c r="C200" s="253"/>
      <c r="D200" s="253"/>
      <c r="E200" s="254"/>
      <c r="F200" s="19"/>
      <c r="G200" s="97"/>
      <c r="H200" s="97"/>
      <c r="I200" s="98"/>
      <c r="J200" s="19"/>
      <c r="K200" s="90"/>
      <c r="L200" s="6"/>
      <c r="M200" s="28"/>
      <c r="N200" s="74">
        <f t="shared" si="8"/>
        <v>0</v>
      </c>
      <c r="O200" s="19"/>
      <c r="P200" s="19"/>
      <c r="Q200" s="39"/>
      <c r="R200" s="19"/>
      <c r="S200" s="19"/>
      <c r="T200" s="95">
        <f t="shared" si="9"/>
        <v>0</v>
      </c>
    </row>
    <row r="201" spans="1:20" ht="15.75" hidden="1" customHeight="1" x14ac:dyDescent="0.3">
      <c r="A201" s="60"/>
      <c r="B201" s="252"/>
      <c r="C201" s="253"/>
      <c r="D201" s="253"/>
      <c r="E201" s="254"/>
      <c r="F201" s="19"/>
      <c r="G201" s="97"/>
      <c r="H201" s="97"/>
      <c r="I201" s="98"/>
      <c r="J201" s="19"/>
      <c r="K201" s="90"/>
      <c r="L201" s="6"/>
      <c r="M201" s="60"/>
      <c r="N201" s="74">
        <f t="shared" si="8"/>
        <v>0</v>
      </c>
      <c r="O201" s="19"/>
      <c r="P201" s="19"/>
      <c r="Q201" s="39"/>
      <c r="R201" s="19"/>
      <c r="S201" s="19"/>
      <c r="T201" s="95">
        <f t="shared" si="9"/>
        <v>0</v>
      </c>
    </row>
    <row r="202" spans="1:20" ht="24" customHeight="1" x14ac:dyDescent="0.3">
      <c r="A202" s="60"/>
      <c r="B202" s="252" t="s">
        <v>84</v>
      </c>
      <c r="C202" s="253"/>
      <c r="D202" s="253"/>
      <c r="E202" s="254"/>
      <c r="F202" s="19">
        <v>100</v>
      </c>
      <c r="G202" s="97">
        <v>0.1</v>
      </c>
      <c r="H202" s="97"/>
      <c r="I202" s="98">
        <v>12</v>
      </c>
      <c r="J202" s="19">
        <v>50</v>
      </c>
      <c r="K202" s="90" t="s">
        <v>85</v>
      </c>
      <c r="L202" s="6"/>
      <c r="M202" s="28"/>
      <c r="N202" s="74" t="str">
        <f t="shared" si="8"/>
        <v>Сок фруктовый</v>
      </c>
      <c r="O202" s="19">
        <v>130</v>
      </c>
      <c r="P202" s="19">
        <v>0.13</v>
      </c>
      <c r="Q202" s="39"/>
      <c r="R202" s="19">
        <v>15.6</v>
      </c>
      <c r="S202" s="19">
        <v>65</v>
      </c>
      <c r="T202" s="95" t="str">
        <f t="shared" si="9"/>
        <v>7.8</v>
      </c>
    </row>
    <row r="203" spans="1:20" ht="23.25" customHeight="1" x14ac:dyDescent="0.3">
      <c r="A203" s="60"/>
      <c r="B203" s="252" t="s">
        <v>16</v>
      </c>
      <c r="C203" s="253"/>
      <c r="D203" s="253"/>
      <c r="E203" s="254"/>
      <c r="F203" s="19">
        <v>30</v>
      </c>
      <c r="G203" s="97">
        <v>2.4300000000000002</v>
      </c>
      <c r="H203" s="97">
        <v>0.3</v>
      </c>
      <c r="I203" s="98">
        <v>14.64</v>
      </c>
      <c r="J203" s="19">
        <v>72.599999999999994</v>
      </c>
      <c r="K203" s="90" t="s">
        <v>37</v>
      </c>
      <c r="L203" s="6"/>
      <c r="M203" s="60"/>
      <c r="N203" s="74" t="str">
        <f t="shared" si="8"/>
        <v>Хлеб пшеничный</v>
      </c>
      <c r="O203" s="19">
        <v>40</v>
      </c>
      <c r="P203" s="19">
        <v>3.24</v>
      </c>
      <c r="Q203" s="39">
        <v>0.4</v>
      </c>
      <c r="R203" s="19">
        <v>16.52</v>
      </c>
      <c r="S203" s="19">
        <v>96.8</v>
      </c>
      <c r="T203" s="95" t="str">
        <f t="shared" si="9"/>
        <v>7.8.2</v>
      </c>
    </row>
    <row r="204" spans="1:20" ht="21.75" customHeight="1" thickBot="1" x14ac:dyDescent="0.35">
      <c r="A204" s="61"/>
      <c r="B204" s="255" t="s">
        <v>29</v>
      </c>
      <c r="C204" s="256"/>
      <c r="D204" s="256"/>
      <c r="E204" s="257"/>
      <c r="F204" s="26">
        <v>30</v>
      </c>
      <c r="G204" s="99">
        <v>3.9</v>
      </c>
      <c r="H204" s="99">
        <v>0.9</v>
      </c>
      <c r="I204" s="100">
        <v>12</v>
      </c>
      <c r="J204" s="78">
        <v>75</v>
      </c>
      <c r="K204" s="91" t="s">
        <v>37</v>
      </c>
      <c r="L204" s="6"/>
      <c r="M204" s="29"/>
      <c r="N204" s="75" t="str">
        <f t="shared" si="8"/>
        <v>Хлеб ржаной</v>
      </c>
      <c r="O204" s="78">
        <v>40</v>
      </c>
      <c r="P204" s="115">
        <v>5.2</v>
      </c>
      <c r="Q204" s="57">
        <v>1.2</v>
      </c>
      <c r="R204" s="115">
        <v>16</v>
      </c>
      <c r="S204" s="78">
        <v>100</v>
      </c>
      <c r="T204" s="95" t="str">
        <f t="shared" si="9"/>
        <v>7.8.2</v>
      </c>
    </row>
    <row r="205" spans="1:20" ht="21.75" customHeight="1" thickBot="1" x14ac:dyDescent="0.35">
      <c r="A205" s="248" t="s">
        <v>11</v>
      </c>
      <c r="B205" s="258"/>
      <c r="C205" s="258"/>
      <c r="D205" s="258"/>
      <c r="E205" s="249"/>
      <c r="F205" s="55">
        <f>SUM(F197:F204)</f>
        <v>475</v>
      </c>
      <c r="G205" s="52">
        <f>SUM(G197:G204)</f>
        <v>15.23</v>
      </c>
      <c r="H205" s="27">
        <f>SUM(H197:H204)</f>
        <v>10.760000000000002</v>
      </c>
      <c r="I205" s="53">
        <f>SUM(I197:I204)</f>
        <v>81.19</v>
      </c>
      <c r="J205" s="37">
        <f>SUM(J197:J204)</f>
        <v>487.58000000000004</v>
      </c>
      <c r="K205" s="92"/>
      <c r="L205" s="6"/>
      <c r="M205" s="248" t="s">
        <v>11</v>
      </c>
      <c r="N205" s="259"/>
      <c r="O205" s="37">
        <f>SUM(O197:O204)</f>
        <v>580</v>
      </c>
      <c r="P205" s="27">
        <f>SUM(P197:P204)</f>
        <v>20.16</v>
      </c>
      <c r="Q205" s="37">
        <f>SUM(Q197:Q204)</f>
        <v>14.51</v>
      </c>
      <c r="R205" s="27">
        <f>SUM(R197:R204)</f>
        <v>102.47</v>
      </c>
      <c r="S205" s="37">
        <f>SUM(S197:S204)</f>
        <v>637.35</v>
      </c>
      <c r="T205" s="86"/>
    </row>
    <row r="206" spans="1:20" ht="22.5" customHeight="1" x14ac:dyDescent="0.3">
      <c r="A206" s="59" t="s">
        <v>12</v>
      </c>
      <c r="B206" s="266" t="s">
        <v>235</v>
      </c>
      <c r="C206" s="267"/>
      <c r="D206" s="267"/>
      <c r="E206" s="268"/>
      <c r="F206" s="25">
        <v>70</v>
      </c>
      <c r="G206" s="25">
        <v>6.335</v>
      </c>
      <c r="H206" s="38">
        <v>7.7610000000000001</v>
      </c>
      <c r="I206" s="25">
        <v>42.94</v>
      </c>
      <c r="J206" s="38">
        <v>302.85899999999998</v>
      </c>
      <c r="K206" s="89" t="s">
        <v>236</v>
      </c>
      <c r="L206" s="5"/>
      <c r="M206" s="72" t="str">
        <f>A206</f>
        <v>Полдник</v>
      </c>
      <c r="N206" s="73" t="str">
        <f>B206</f>
        <v>Булочка с крошкой</v>
      </c>
      <c r="O206" s="77">
        <v>80</v>
      </c>
      <c r="P206" s="51">
        <v>7.26</v>
      </c>
      <c r="Q206" s="76">
        <v>15.092000000000001</v>
      </c>
      <c r="R206" s="51">
        <v>49.35</v>
      </c>
      <c r="S206" s="77">
        <v>365.73399999999998</v>
      </c>
      <c r="T206" s="83" t="str">
        <f>K206</f>
        <v>6.1</v>
      </c>
    </row>
    <row r="207" spans="1:20" ht="18.75" hidden="1" customHeight="1" x14ac:dyDescent="0.3">
      <c r="A207" s="60"/>
      <c r="B207" s="252"/>
      <c r="C207" s="253"/>
      <c r="D207" s="253"/>
      <c r="E207" s="254"/>
      <c r="F207" s="19"/>
      <c r="G207" s="19"/>
      <c r="H207" s="39"/>
      <c r="I207" s="19"/>
      <c r="J207" s="39"/>
      <c r="K207" s="90"/>
      <c r="L207" s="6"/>
      <c r="M207" s="60"/>
      <c r="N207" s="74">
        <f>B207</f>
        <v>0</v>
      </c>
      <c r="O207" s="19"/>
      <c r="P207" s="19"/>
      <c r="Q207" s="39"/>
      <c r="R207" s="19"/>
      <c r="S207" s="19"/>
      <c r="T207" s="83">
        <f>K207</f>
        <v>0</v>
      </c>
    </row>
    <row r="208" spans="1:20" ht="25.5" customHeight="1" thickBot="1" x14ac:dyDescent="0.35">
      <c r="A208" s="60"/>
      <c r="B208" s="295" t="s">
        <v>237</v>
      </c>
      <c r="C208" s="295"/>
      <c r="D208" s="295"/>
      <c r="E208" s="295"/>
      <c r="F208" s="19">
        <v>120</v>
      </c>
      <c r="G208" s="19">
        <v>3.4</v>
      </c>
      <c r="H208" s="39">
        <v>3.15</v>
      </c>
      <c r="I208" s="19">
        <v>13.61</v>
      </c>
      <c r="J208" s="39">
        <v>99.54</v>
      </c>
      <c r="K208" s="90" t="s">
        <v>89</v>
      </c>
      <c r="L208" s="6"/>
      <c r="M208" s="60"/>
      <c r="N208" s="74" t="str">
        <f>B208</f>
        <v>К/М напиток "Снежок"</v>
      </c>
      <c r="O208" s="19">
        <v>150</v>
      </c>
      <c r="P208" s="19">
        <v>4.2699999999999996</v>
      </c>
      <c r="Q208" s="39">
        <v>3.95</v>
      </c>
      <c r="R208" s="19">
        <v>17.059999999999999</v>
      </c>
      <c r="S208" s="19">
        <v>124.82</v>
      </c>
      <c r="T208" s="83" t="str">
        <f>K208</f>
        <v>7.7.1</v>
      </c>
    </row>
    <row r="209" spans="1:20" ht="15.75" hidden="1" customHeight="1" thickBot="1" x14ac:dyDescent="0.35">
      <c r="A209" s="61"/>
      <c r="B209" s="291"/>
      <c r="C209" s="292"/>
      <c r="D209" s="292"/>
      <c r="E209" s="293"/>
      <c r="F209" s="26"/>
      <c r="G209" s="54"/>
      <c r="H209" s="58"/>
      <c r="I209" s="54"/>
      <c r="J209" s="57"/>
      <c r="K209" s="93"/>
      <c r="L209" s="6"/>
      <c r="M209" s="61"/>
      <c r="N209" s="75"/>
      <c r="O209" s="61"/>
      <c r="P209" s="61"/>
      <c r="Q209" s="75"/>
      <c r="R209" s="61"/>
      <c r="S209" s="78"/>
      <c r="T209" s="83">
        <f>K209</f>
        <v>0</v>
      </c>
    </row>
    <row r="210" spans="1:20" ht="26.25" customHeight="1" thickBot="1" x14ac:dyDescent="0.35">
      <c r="A210" s="248" t="s">
        <v>13</v>
      </c>
      <c r="B210" s="258"/>
      <c r="C210" s="258"/>
      <c r="D210" s="258"/>
      <c r="E210" s="249"/>
      <c r="F210" s="27">
        <f>SUM(F206:F209)</f>
        <v>190</v>
      </c>
      <c r="G210" s="52">
        <f>SUM(G206:G209)</f>
        <v>9.7349999999999994</v>
      </c>
      <c r="H210" s="27">
        <f>SUM(H206:H209)</f>
        <v>10.911</v>
      </c>
      <c r="I210" s="53">
        <f>SUM(I206:I209)</f>
        <v>56.55</v>
      </c>
      <c r="J210" s="27">
        <f>SUM(J206:J209)</f>
        <v>402.399</v>
      </c>
      <c r="K210" s="92"/>
      <c r="L210" s="6"/>
      <c r="M210" s="248" t="s">
        <v>13</v>
      </c>
      <c r="N210" s="249"/>
      <c r="O210" s="27">
        <f>SUM(O206:O209)</f>
        <v>230</v>
      </c>
      <c r="P210" s="52">
        <f>SUM(P206:P209)</f>
        <v>11.53</v>
      </c>
      <c r="Q210" s="27">
        <f>SUM(Q206:Q209)</f>
        <v>19.042000000000002</v>
      </c>
      <c r="R210" s="53">
        <f>SUM(R206:R209)</f>
        <v>66.41</v>
      </c>
      <c r="S210" s="37">
        <f>SUM(S206:S209)</f>
        <v>490.55399999999997</v>
      </c>
      <c r="T210" s="86"/>
    </row>
    <row r="211" spans="1:20" ht="21" customHeight="1" thickBot="1" x14ac:dyDescent="0.35">
      <c r="A211" s="250" t="s">
        <v>17</v>
      </c>
      <c r="B211" s="251"/>
      <c r="C211" s="251"/>
      <c r="D211" s="251"/>
      <c r="E211" s="251"/>
      <c r="F211" s="104">
        <f>F193+F196+F205+F210</f>
        <v>1095</v>
      </c>
      <c r="G211" s="104">
        <f>G193+G196+G205+G210</f>
        <v>30.177</v>
      </c>
      <c r="H211" s="106">
        <f>H193+H196+H205+H210</f>
        <v>29.850999999999999</v>
      </c>
      <c r="I211" s="107">
        <f>I193+I196+I205+I210</f>
        <v>182.33100000000002</v>
      </c>
      <c r="J211" s="105">
        <f>J193+J196+J205+J210</f>
        <v>1185.6570000000002</v>
      </c>
      <c r="K211" s="94"/>
      <c r="L211" s="7"/>
      <c r="M211" s="250" t="str">
        <f>A211</f>
        <v>Итого за день:</v>
      </c>
      <c r="N211" s="251"/>
      <c r="O211" s="106">
        <f>O193+O196+O205+O210</f>
        <v>1310</v>
      </c>
      <c r="P211" s="105">
        <f>P193+P196+P205+P210</f>
        <v>38.192</v>
      </c>
      <c r="Q211" s="106">
        <f>Q193+Q196+Q205+Q210</f>
        <v>43.472000000000001</v>
      </c>
      <c r="R211" s="105">
        <f>R193+R196+R205+R210</f>
        <v>226.73599999999999</v>
      </c>
      <c r="S211" s="106">
        <f>S193+S196+S205+S210</f>
        <v>1495.326</v>
      </c>
      <c r="T211" s="88"/>
    </row>
    <row r="212" spans="1:20" x14ac:dyDescent="0.3">
      <c r="K212" s="7"/>
    </row>
    <row r="213" spans="1:20" x14ac:dyDescent="0.3">
      <c r="K213" s="7"/>
    </row>
    <row r="214" spans="1:20" x14ac:dyDescent="0.3">
      <c r="K214" s="7"/>
    </row>
    <row r="215" spans="1:20" x14ac:dyDescent="0.3">
      <c r="K215" s="7"/>
    </row>
    <row r="216" spans="1:20" x14ac:dyDescent="0.3">
      <c r="K216" s="7"/>
    </row>
    <row r="217" spans="1:20" x14ac:dyDescent="0.3">
      <c r="K217" s="7"/>
    </row>
    <row r="218" spans="1:20" x14ac:dyDescent="0.3">
      <c r="K218" s="7"/>
    </row>
    <row r="219" spans="1:20" ht="15.75" customHeight="1" x14ac:dyDescent="0.3">
      <c r="A219" s="270"/>
      <c r="B219" s="270"/>
      <c r="C219" s="270"/>
      <c r="D219" s="270"/>
      <c r="E219" s="270"/>
      <c r="F219" s="270"/>
      <c r="G219" s="270"/>
      <c r="H219" s="270"/>
      <c r="I219" s="270"/>
      <c r="J219" s="270"/>
      <c r="K219" s="148"/>
      <c r="L219" s="148"/>
      <c r="M219" s="270"/>
      <c r="N219" s="270"/>
      <c r="O219" s="270"/>
      <c r="P219" s="270"/>
      <c r="Q219" s="270"/>
      <c r="R219" s="270"/>
      <c r="S219" s="270"/>
    </row>
    <row r="220" spans="1:20" ht="15.75" customHeight="1" x14ac:dyDescent="0.3">
      <c r="A220" s="270"/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3"/>
      <c r="Q220" s="270" t="s">
        <v>92</v>
      </c>
      <c r="R220" s="270"/>
      <c r="S220" s="270"/>
      <c r="T220" s="270"/>
    </row>
    <row r="221" spans="1:20" ht="15.75" customHeight="1" x14ac:dyDescent="0.3">
      <c r="A221" s="270"/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3"/>
      <c r="Q221" s="270" t="s">
        <v>93</v>
      </c>
      <c r="R221" s="270"/>
      <c r="S221" s="270"/>
      <c r="T221" s="270"/>
    </row>
    <row r="222" spans="1:20" ht="15.75" customHeight="1" x14ac:dyDescent="0.3">
      <c r="A222" s="270"/>
      <c r="B222" s="270"/>
      <c r="C222" s="270"/>
      <c r="D222" s="270"/>
      <c r="E222" s="270"/>
      <c r="F222" s="270"/>
      <c r="G222" s="270"/>
      <c r="H222" s="270"/>
      <c r="I222" s="270"/>
      <c r="J222" s="270"/>
      <c r="K222" s="270"/>
      <c r="L222" s="3"/>
      <c r="Q222" s="270" t="s">
        <v>94</v>
      </c>
      <c r="R222" s="270"/>
      <c r="S222" s="270"/>
      <c r="T222" s="270"/>
    </row>
    <row r="223" spans="1:20" ht="15.75" customHeight="1" x14ac:dyDescent="0.3">
      <c r="A223" s="270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3"/>
      <c r="Q223" s="270" t="s">
        <v>96</v>
      </c>
      <c r="R223" s="270"/>
      <c r="S223" s="270"/>
      <c r="T223" s="270"/>
    </row>
    <row r="224" spans="1:20" ht="15.6" x14ac:dyDescent="0.3">
      <c r="A224" s="294"/>
      <c r="B224" s="294"/>
      <c r="C224" s="294"/>
      <c r="D224" s="294"/>
      <c r="E224" s="294"/>
      <c r="F224" s="294"/>
      <c r="G224" s="294"/>
      <c r="H224" s="149"/>
      <c r="I224" s="3"/>
      <c r="J224" s="3"/>
      <c r="K224" s="3"/>
      <c r="L224" s="3"/>
      <c r="Q224" s="294" t="s">
        <v>0</v>
      </c>
      <c r="R224" s="294"/>
      <c r="S224" s="294"/>
      <c r="T224" s="294"/>
    </row>
    <row r="225" spans="1:20" ht="20.399999999999999" x14ac:dyDescent="0.3">
      <c r="A225" s="269" t="s">
        <v>259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</row>
    <row r="226" spans="1:20" ht="15.75" customHeight="1" x14ac:dyDescent="0.3">
      <c r="A226" s="294"/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3"/>
      <c r="M226" s="294"/>
      <c r="N226" s="294"/>
      <c r="O226" s="294"/>
      <c r="P226" s="294"/>
      <c r="Q226" s="294"/>
      <c r="R226" s="294"/>
      <c r="S226" s="294"/>
      <c r="T226" s="294"/>
    </row>
    <row r="227" spans="1:20" ht="15.75" customHeight="1" x14ac:dyDescent="0.3">
      <c r="A227" s="296" t="s">
        <v>238</v>
      </c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</row>
    <row r="228" spans="1:20" x14ac:dyDescent="0.3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150"/>
      <c r="L228" s="150"/>
      <c r="M228" s="233"/>
      <c r="N228" s="233"/>
      <c r="O228" s="233"/>
      <c r="P228" s="233"/>
      <c r="Q228" s="233"/>
      <c r="R228" s="233"/>
      <c r="S228" s="233"/>
    </row>
    <row r="229" spans="1:20" ht="21" customHeight="1" thickBot="1" x14ac:dyDescent="0.35">
      <c r="A229" s="297" t="s">
        <v>239</v>
      </c>
      <c r="B229" s="298"/>
      <c r="C229" s="298"/>
      <c r="D229" s="298"/>
      <c r="E229" s="298"/>
      <c r="F229" s="298"/>
      <c r="G229" s="298"/>
      <c r="H229" s="298"/>
      <c r="I229" s="298"/>
      <c r="J229" s="298"/>
      <c r="K229" s="298"/>
      <c r="L229" s="9"/>
      <c r="M229" s="297" t="s">
        <v>241</v>
      </c>
      <c r="N229" s="297"/>
      <c r="O229" s="297"/>
      <c r="P229" s="297"/>
      <c r="Q229" s="297"/>
      <c r="R229" s="297"/>
      <c r="S229" s="297"/>
      <c r="T229" s="297"/>
    </row>
    <row r="230" spans="1:20" ht="20.25" customHeight="1" thickBot="1" x14ac:dyDescent="0.35">
      <c r="A230" s="235" t="s">
        <v>1</v>
      </c>
      <c r="B230" s="237" t="s">
        <v>4</v>
      </c>
      <c r="C230" s="238"/>
      <c r="D230" s="238"/>
      <c r="E230" s="239"/>
      <c r="F230" s="235" t="s">
        <v>2</v>
      </c>
      <c r="G230" s="243" t="s">
        <v>33</v>
      </c>
      <c r="H230" s="244"/>
      <c r="I230" s="245"/>
      <c r="J230" s="246" t="s">
        <v>3</v>
      </c>
      <c r="K230" s="285" t="s">
        <v>34</v>
      </c>
      <c r="L230" s="9"/>
      <c r="M230" s="287" t="s">
        <v>1</v>
      </c>
      <c r="N230" s="289" t="s">
        <v>4</v>
      </c>
      <c r="O230" s="246" t="s">
        <v>2</v>
      </c>
      <c r="P230" s="243" t="s">
        <v>33</v>
      </c>
      <c r="Q230" s="244"/>
      <c r="R230" s="245"/>
      <c r="S230" s="289" t="s">
        <v>3</v>
      </c>
      <c r="T230" s="278" t="s">
        <v>34</v>
      </c>
    </row>
    <row r="231" spans="1:20" ht="24.75" customHeight="1" thickBot="1" x14ac:dyDescent="0.35">
      <c r="A231" s="236"/>
      <c r="B231" s="240"/>
      <c r="C231" s="241"/>
      <c r="D231" s="241"/>
      <c r="E231" s="242"/>
      <c r="F231" s="236"/>
      <c r="G231" s="31" t="s">
        <v>30</v>
      </c>
      <c r="H231" s="31" t="s">
        <v>31</v>
      </c>
      <c r="I231" s="31" t="s">
        <v>32</v>
      </c>
      <c r="J231" s="247"/>
      <c r="K231" s="286"/>
      <c r="L231" s="10"/>
      <c r="M231" s="288"/>
      <c r="N231" s="290"/>
      <c r="O231" s="247"/>
      <c r="P231" s="147" t="str">
        <f>G231</f>
        <v>Б</v>
      </c>
      <c r="Q231" s="147" t="str">
        <f>H231</f>
        <v>Ж</v>
      </c>
      <c r="R231" s="146" t="str">
        <f>I231</f>
        <v>У</v>
      </c>
      <c r="S231" s="290"/>
      <c r="T231" s="279"/>
    </row>
    <row r="232" spans="1:20" ht="16.5" customHeight="1" x14ac:dyDescent="0.3">
      <c r="A232" s="44" t="s">
        <v>5</v>
      </c>
      <c r="B232" s="280" t="s">
        <v>21</v>
      </c>
      <c r="C232" s="280"/>
      <c r="D232" s="280"/>
      <c r="E232" s="280"/>
      <c r="F232" s="40">
        <v>130</v>
      </c>
      <c r="G232" s="40">
        <v>2</v>
      </c>
      <c r="H232" s="17">
        <v>0.19</v>
      </c>
      <c r="I232" s="40">
        <v>13.08</v>
      </c>
      <c r="J232" s="17">
        <v>63.63</v>
      </c>
      <c r="K232" s="79" t="s">
        <v>35</v>
      </c>
      <c r="L232" s="11"/>
      <c r="M232" s="63" t="s">
        <v>5</v>
      </c>
      <c r="N232" s="64" t="str">
        <f>B232</f>
        <v>Каша молочная жидкая манная</v>
      </c>
      <c r="O232" s="68">
        <v>150</v>
      </c>
      <c r="P232" s="67">
        <v>2.2999999999999998</v>
      </c>
      <c r="Q232" s="68">
        <v>0.22</v>
      </c>
      <c r="R232" s="67">
        <v>15.03</v>
      </c>
      <c r="S232" s="68">
        <v>73.14</v>
      </c>
      <c r="T232" s="83" t="str">
        <f>K232</f>
        <v>7.45</v>
      </c>
    </row>
    <row r="233" spans="1:20" ht="23.25" customHeight="1" x14ac:dyDescent="0.3">
      <c r="A233" s="45"/>
      <c r="B233" s="281" t="s">
        <v>20</v>
      </c>
      <c r="C233" s="281"/>
      <c r="D233" s="281"/>
      <c r="E233" s="281"/>
      <c r="F233" s="18">
        <v>150</v>
      </c>
      <c r="G233" s="18">
        <v>0.28000000000000003</v>
      </c>
      <c r="H233" s="33">
        <v>4.28</v>
      </c>
      <c r="I233" s="18">
        <v>5.46</v>
      </c>
      <c r="J233" s="33">
        <v>61.79</v>
      </c>
      <c r="K233" s="80" t="s">
        <v>36</v>
      </c>
      <c r="L233" s="12"/>
      <c r="M233" s="45"/>
      <c r="N233" s="65" t="str">
        <f>B233</f>
        <v>Какао на молочных сливках</v>
      </c>
      <c r="O233" s="18">
        <v>180</v>
      </c>
      <c r="P233" s="33">
        <v>0.35</v>
      </c>
      <c r="Q233" s="18">
        <v>5.69</v>
      </c>
      <c r="R233" s="33">
        <v>7.34</v>
      </c>
      <c r="S233" s="18">
        <v>82.46</v>
      </c>
      <c r="T233" s="84" t="str">
        <f>K233</f>
        <v>7.3</v>
      </c>
    </row>
    <row r="234" spans="1:20" ht="20.25" customHeight="1" x14ac:dyDescent="0.3">
      <c r="A234" s="45"/>
      <c r="B234" s="281" t="s">
        <v>14</v>
      </c>
      <c r="C234" s="281"/>
      <c r="D234" s="281"/>
      <c r="E234" s="281"/>
      <c r="F234" s="18">
        <v>30</v>
      </c>
      <c r="G234" s="18">
        <v>2.25</v>
      </c>
      <c r="H234" s="33">
        <v>0.87</v>
      </c>
      <c r="I234" s="18">
        <v>15.27</v>
      </c>
      <c r="J234" s="101">
        <v>79.2</v>
      </c>
      <c r="K234" s="80" t="s">
        <v>37</v>
      </c>
      <c r="L234" s="12"/>
      <c r="M234" s="45"/>
      <c r="N234" s="65" t="str">
        <f>B234</f>
        <v>Батон  (пшеничный)</v>
      </c>
      <c r="O234" s="18">
        <v>40</v>
      </c>
      <c r="P234" s="33">
        <v>3</v>
      </c>
      <c r="Q234" s="18">
        <v>1.1599999999999999</v>
      </c>
      <c r="R234" s="33">
        <v>20.36</v>
      </c>
      <c r="S234" s="18">
        <v>105.6</v>
      </c>
      <c r="T234" s="84" t="str">
        <f>K234</f>
        <v>7.8.2</v>
      </c>
    </row>
    <row r="235" spans="1:20" ht="20.25" customHeight="1" x14ac:dyDescent="0.3">
      <c r="A235" s="45"/>
      <c r="B235" s="282" t="s">
        <v>7</v>
      </c>
      <c r="C235" s="283"/>
      <c r="D235" s="283"/>
      <c r="E235" s="284"/>
      <c r="F235" s="18">
        <v>5</v>
      </c>
      <c r="G235" s="18">
        <v>0.05</v>
      </c>
      <c r="H235" s="33">
        <v>3.63</v>
      </c>
      <c r="I235" s="18">
        <v>7.0000000000000007E-2</v>
      </c>
      <c r="J235" s="101">
        <v>33.1</v>
      </c>
      <c r="K235" s="80" t="s">
        <v>38</v>
      </c>
      <c r="L235" s="12"/>
      <c r="M235" s="45"/>
      <c r="N235" s="65" t="str">
        <f>B235</f>
        <v>Масло сливочное</v>
      </c>
      <c r="O235" s="18">
        <v>6</v>
      </c>
      <c r="P235" s="33">
        <v>0.06</v>
      </c>
      <c r="Q235" s="18">
        <v>4.3499999999999996</v>
      </c>
      <c r="R235" s="33">
        <v>8.4000000000000005E-2</v>
      </c>
      <c r="S235" s="18">
        <v>39.72</v>
      </c>
      <c r="T235" s="84" t="str">
        <f>K235</f>
        <v>1.63</v>
      </c>
    </row>
    <row r="236" spans="1:20" ht="22.5" customHeight="1" thickBot="1" x14ac:dyDescent="0.35">
      <c r="A236" s="46"/>
      <c r="B236" s="282" t="s">
        <v>19</v>
      </c>
      <c r="C236" s="283"/>
      <c r="D236" s="283"/>
      <c r="E236" s="284"/>
      <c r="F236" s="41">
        <v>9</v>
      </c>
      <c r="G236" s="48">
        <v>8.2000000000000003E-2</v>
      </c>
      <c r="H236" s="34">
        <v>6.6920000000000002</v>
      </c>
      <c r="I236" s="48">
        <v>0.129</v>
      </c>
      <c r="J236" s="47">
        <v>61.103000000000002</v>
      </c>
      <c r="K236" s="81" t="s">
        <v>39</v>
      </c>
      <c r="L236" s="12"/>
      <c r="M236" s="46"/>
      <c r="N236" s="66" t="str">
        <f>B236</f>
        <v>Сыр твердый</v>
      </c>
      <c r="O236" s="48">
        <v>10</v>
      </c>
      <c r="P236" s="34">
        <v>0.10299999999999999</v>
      </c>
      <c r="Q236" s="48">
        <v>7.4390000000000001</v>
      </c>
      <c r="R236" s="34">
        <v>0.14399999999999999</v>
      </c>
      <c r="S236" s="48">
        <v>67.921000000000006</v>
      </c>
      <c r="T236" s="85" t="str">
        <f>K236</f>
        <v>1.68</v>
      </c>
    </row>
    <row r="237" spans="1:20" ht="16.2" thickBot="1" x14ac:dyDescent="0.35">
      <c r="A237" s="272" t="s">
        <v>8</v>
      </c>
      <c r="B237" s="273"/>
      <c r="C237" s="273"/>
      <c r="D237" s="273"/>
      <c r="E237" s="274"/>
      <c r="F237" s="50">
        <f>SUM(F232:F236)</f>
        <v>324</v>
      </c>
      <c r="G237" s="42">
        <f>SUM(G232:G236)</f>
        <v>4.6619999999999999</v>
      </c>
      <c r="H237" s="42">
        <f>SUM(H232:H236)</f>
        <v>15.662000000000001</v>
      </c>
      <c r="I237" s="42">
        <f>SUM(I232:I236)</f>
        <v>34.009</v>
      </c>
      <c r="J237" s="49">
        <f>SUM(J232:J236)</f>
        <v>298.82299999999998</v>
      </c>
      <c r="K237" s="21"/>
      <c r="L237" s="13"/>
      <c r="M237" s="272" t="s">
        <v>8</v>
      </c>
      <c r="N237" s="274"/>
      <c r="O237" s="42">
        <f>SUM(O232:O236)</f>
        <v>386</v>
      </c>
      <c r="P237" s="50">
        <f>SUM(P232:P236)</f>
        <v>5.8129999999999997</v>
      </c>
      <c r="Q237" s="42">
        <f>SUM(Q232:Q236)</f>
        <v>18.859000000000002</v>
      </c>
      <c r="R237" s="103">
        <f>SUM(R232:R236)</f>
        <v>42.957999999999998</v>
      </c>
      <c r="S237" s="35">
        <f>SUM(S232:S236)</f>
        <v>368.84099999999995</v>
      </c>
      <c r="T237" s="86"/>
    </row>
    <row r="238" spans="1:20" ht="31.8" thickBot="1" x14ac:dyDescent="0.35">
      <c r="A238" s="62" t="s">
        <v>9</v>
      </c>
      <c r="B238" s="275" t="s">
        <v>22</v>
      </c>
      <c r="C238" s="276"/>
      <c r="D238" s="276"/>
      <c r="E238" s="277"/>
      <c r="F238" s="43">
        <v>100</v>
      </c>
      <c r="G238" s="43">
        <v>0.2</v>
      </c>
      <c r="H238" s="36"/>
      <c r="I238" s="43">
        <v>5.99</v>
      </c>
      <c r="J238" s="36">
        <v>24.62</v>
      </c>
      <c r="K238" s="82" t="s">
        <v>40</v>
      </c>
      <c r="L238" s="11"/>
      <c r="M238" s="69" t="s">
        <v>9</v>
      </c>
      <c r="N238" s="70" t="str">
        <f>B238</f>
        <v>Напиток из плодов шиповника</v>
      </c>
      <c r="O238" s="43">
        <v>100</v>
      </c>
      <c r="P238" s="43">
        <v>0.28000000000000003</v>
      </c>
      <c r="Q238" s="71"/>
      <c r="R238" s="43">
        <v>9.19</v>
      </c>
      <c r="S238" s="43">
        <v>29.68</v>
      </c>
      <c r="T238" s="83" t="str">
        <f>K238</f>
        <v>8.2.1</v>
      </c>
    </row>
    <row r="239" spans="1:20" ht="16.5" hidden="1" customHeight="1" thickBot="1" x14ac:dyDescent="0.35">
      <c r="A239" s="8"/>
      <c r="B239" s="267"/>
      <c r="C239" s="267"/>
      <c r="D239" s="267"/>
      <c r="E239" s="268"/>
      <c r="F239" s="20"/>
      <c r="G239" s="20"/>
      <c r="H239" s="149"/>
      <c r="I239" s="14"/>
      <c r="J239" s="14"/>
      <c r="K239" s="22"/>
      <c r="L239" s="5"/>
      <c r="M239" s="8"/>
      <c r="N239" s="23"/>
      <c r="O239" s="23"/>
      <c r="P239" s="24"/>
      <c r="Q239" s="24"/>
      <c r="R239" s="24"/>
      <c r="S239" s="14"/>
      <c r="T239" s="87"/>
    </row>
    <row r="240" spans="1:20" ht="16.2" thickBot="1" x14ac:dyDescent="0.35">
      <c r="A240" s="248" t="s">
        <v>10</v>
      </c>
      <c r="B240" s="258"/>
      <c r="C240" s="258"/>
      <c r="D240" s="258"/>
      <c r="E240" s="249"/>
      <c r="F240" s="52">
        <f>SUM(F238:F239)</f>
        <v>100</v>
      </c>
      <c r="G240" s="27">
        <f>SUM(G238:G239)</f>
        <v>0.2</v>
      </c>
      <c r="H240" s="27"/>
      <c r="I240" s="53">
        <f>SUM(I238:I239)</f>
        <v>5.99</v>
      </c>
      <c r="J240" s="53">
        <f>SUM(J238:J239)</f>
        <v>24.62</v>
      </c>
      <c r="K240" s="27"/>
      <c r="L240" s="3"/>
      <c r="M240" s="248" t="s">
        <v>10</v>
      </c>
      <c r="N240" s="258"/>
      <c r="O240" s="15">
        <f>SUM(O238:O239)</f>
        <v>100</v>
      </c>
      <c r="P240" s="27">
        <f>SUM(P238:P239)</f>
        <v>0.28000000000000003</v>
      </c>
      <c r="Q240" s="37"/>
      <c r="R240" s="27">
        <f>SUM(R238:R239)</f>
        <v>9.19</v>
      </c>
      <c r="S240" s="37">
        <f>SUM(S238:S239)</f>
        <v>29.68</v>
      </c>
      <c r="T240" s="86"/>
    </row>
    <row r="241" spans="1:20" ht="32.25" customHeight="1" x14ac:dyDescent="0.3">
      <c r="A241" s="59" t="s">
        <v>15</v>
      </c>
      <c r="B241" s="266" t="s">
        <v>23</v>
      </c>
      <c r="C241" s="267"/>
      <c r="D241" s="267"/>
      <c r="E241" s="268"/>
      <c r="F241" s="25">
        <v>30</v>
      </c>
      <c r="G241" s="25">
        <v>0.64300000000000002</v>
      </c>
      <c r="H241" s="25">
        <v>3.0070000000000001</v>
      </c>
      <c r="I241" s="56">
        <v>3.306</v>
      </c>
      <c r="J241" s="25">
        <v>42.706000000000003</v>
      </c>
      <c r="K241" s="89" t="s">
        <v>41</v>
      </c>
      <c r="L241" s="5"/>
      <c r="M241" s="72" t="s">
        <v>15</v>
      </c>
      <c r="N241" s="73" t="str">
        <f t="shared" ref="N241:N248" si="10">B241</f>
        <v>Салат из белокачанной капусты с морковью</v>
      </c>
      <c r="O241" s="77">
        <v>40</v>
      </c>
      <c r="P241" s="77">
        <v>0.81799999999999995</v>
      </c>
      <c r="Q241" s="76">
        <v>5.9880000000000004</v>
      </c>
      <c r="R241" s="77">
        <v>5.383</v>
      </c>
      <c r="S241" s="77">
        <v>78.36</v>
      </c>
      <c r="T241" s="83" t="str">
        <f>K241</f>
        <v>1.48</v>
      </c>
    </row>
    <row r="242" spans="1:20" ht="33.75" customHeight="1" x14ac:dyDescent="0.3">
      <c r="A242" s="60"/>
      <c r="B242" s="252" t="s">
        <v>242</v>
      </c>
      <c r="C242" s="253"/>
      <c r="D242" s="253"/>
      <c r="E242" s="254"/>
      <c r="F242" s="19">
        <v>150</v>
      </c>
      <c r="G242" s="97">
        <v>1.3</v>
      </c>
      <c r="H242" s="97">
        <v>3.1</v>
      </c>
      <c r="I242" s="98">
        <v>20.8</v>
      </c>
      <c r="J242" s="96">
        <v>122.5</v>
      </c>
      <c r="K242" s="90" t="s">
        <v>243</v>
      </c>
      <c r="L242" s="3"/>
      <c r="M242" s="28"/>
      <c r="N242" s="74" t="str">
        <f t="shared" si="10"/>
        <v>Суп "Есентукский" на курином бульоне</v>
      </c>
      <c r="O242" s="19">
        <v>180</v>
      </c>
      <c r="P242" s="19">
        <v>2.8</v>
      </c>
      <c r="Q242" s="39">
        <v>4.9000000000000004</v>
      </c>
      <c r="R242" s="19">
        <v>25.1</v>
      </c>
      <c r="S242" s="19">
        <v>155</v>
      </c>
      <c r="T242" s="83" t="str">
        <f>K242</f>
        <v>2.13.2</v>
      </c>
    </row>
    <row r="243" spans="1:20" ht="28.5" customHeight="1" x14ac:dyDescent="0.3">
      <c r="A243" s="60"/>
      <c r="B243" s="252" t="s">
        <v>25</v>
      </c>
      <c r="C243" s="253"/>
      <c r="D243" s="253"/>
      <c r="E243" s="254"/>
      <c r="F243" s="19">
        <v>32</v>
      </c>
      <c r="G243" s="97">
        <v>10.7</v>
      </c>
      <c r="H243" s="97">
        <v>7</v>
      </c>
      <c r="I243" s="98">
        <v>1.8</v>
      </c>
      <c r="J243" s="96">
        <v>112.6</v>
      </c>
      <c r="K243" s="90" t="s">
        <v>43</v>
      </c>
      <c r="L243" s="6"/>
      <c r="M243" s="28"/>
      <c r="N243" s="74" t="str">
        <f t="shared" si="10"/>
        <v>Птица тушеная в соусе</v>
      </c>
      <c r="O243" s="19">
        <v>38</v>
      </c>
      <c r="P243" s="19">
        <v>13</v>
      </c>
      <c r="Q243" s="39">
        <v>9.4</v>
      </c>
      <c r="R243" s="19">
        <v>3.07</v>
      </c>
      <c r="S243" s="19">
        <v>149.06</v>
      </c>
      <c r="T243" s="95" t="str">
        <f t="shared" ref="T243:T248" si="11">K243</f>
        <v>3.45</v>
      </c>
    </row>
    <row r="244" spans="1:20" ht="22.5" customHeight="1" x14ac:dyDescent="0.3">
      <c r="A244" s="60"/>
      <c r="B244" s="252" t="s">
        <v>18</v>
      </c>
      <c r="C244" s="253"/>
      <c r="D244" s="253"/>
      <c r="E244" s="254"/>
      <c r="F244" s="19">
        <v>25</v>
      </c>
      <c r="G244" s="97">
        <v>0.23</v>
      </c>
      <c r="H244" s="97">
        <v>0.56999999999999995</v>
      </c>
      <c r="I244" s="98">
        <v>1.32</v>
      </c>
      <c r="J244" s="19">
        <v>11.38</v>
      </c>
      <c r="K244" s="90" t="s">
        <v>44</v>
      </c>
      <c r="L244" s="6"/>
      <c r="M244" s="28"/>
      <c r="N244" s="74" t="str">
        <f t="shared" si="10"/>
        <v>Соус томатный</v>
      </c>
      <c r="O244" s="19">
        <v>30</v>
      </c>
      <c r="P244" s="19">
        <v>0.42</v>
      </c>
      <c r="Q244" s="39">
        <v>1.1399999999999999</v>
      </c>
      <c r="R244" s="19">
        <v>2.48</v>
      </c>
      <c r="S244" s="19">
        <v>21.91</v>
      </c>
      <c r="T244" s="95" t="str">
        <f t="shared" si="11"/>
        <v>5.8</v>
      </c>
    </row>
    <row r="245" spans="1:20" ht="21" customHeight="1" x14ac:dyDescent="0.3">
      <c r="A245" s="60"/>
      <c r="B245" s="252" t="s">
        <v>26</v>
      </c>
      <c r="C245" s="253"/>
      <c r="D245" s="253"/>
      <c r="E245" s="254"/>
      <c r="F245" s="19">
        <v>110</v>
      </c>
      <c r="G245" s="97">
        <v>3.09</v>
      </c>
      <c r="H245" s="97">
        <v>3.24</v>
      </c>
      <c r="I245" s="98">
        <v>16.489999999999998</v>
      </c>
      <c r="J245" s="19">
        <v>110.22</v>
      </c>
      <c r="K245" s="90" t="s">
        <v>45</v>
      </c>
      <c r="L245" s="6"/>
      <c r="M245" s="60"/>
      <c r="N245" s="74" t="str">
        <f t="shared" si="10"/>
        <v>Каша вязкая пшеничная</v>
      </c>
      <c r="O245" s="19">
        <v>130</v>
      </c>
      <c r="P245" s="19">
        <v>3.64</v>
      </c>
      <c r="Q245" s="39">
        <v>4.03</v>
      </c>
      <c r="R245" s="19">
        <v>19.41</v>
      </c>
      <c r="S245" s="19">
        <v>131.69</v>
      </c>
      <c r="T245" s="95" t="str">
        <f t="shared" si="11"/>
        <v>4.1</v>
      </c>
    </row>
    <row r="246" spans="1:20" ht="31.5" customHeight="1" x14ac:dyDescent="0.3">
      <c r="A246" s="60"/>
      <c r="B246" s="252" t="s">
        <v>244</v>
      </c>
      <c r="C246" s="253"/>
      <c r="D246" s="253"/>
      <c r="E246" s="254"/>
      <c r="F246" s="19">
        <v>150</v>
      </c>
      <c r="G246" s="97">
        <v>0.13</v>
      </c>
      <c r="H246" s="97">
        <v>0.04</v>
      </c>
      <c r="I246" s="98">
        <v>13.010999999999999</v>
      </c>
      <c r="J246" s="19">
        <v>49.887999999999998</v>
      </c>
      <c r="K246" s="90" t="s">
        <v>245</v>
      </c>
      <c r="L246" s="6"/>
      <c r="M246" s="28"/>
      <c r="N246" s="74" t="str">
        <f t="shared" si="10"/>
        <v>Кисель из свежемороженной ягоды</v>
      </c>
      <c r="O246" s="19">
        <v>180</v>
      </c>
      <c r="P246" s="19">
        <v>0.16300000000000001</v>
      </c>
      <c r="Q246" s="39">
        <v>0.05</v>
      </c>
      <c r="R246" s="19">
        <v>16.405999999999999</v>
      </c>
      <c r="S246" s="19">
        <v>62.99</v>
      </c>
      <c r="T246" s="95" t="str">
        <f t="shared" si="11"/>
        <v>7.9</v>
      </c>
    </row>
    <row r="247" spans="1:20" ht="24.75" customHeight="1" x14ac:dyDescent="0.3">
      <c r="A247" s="60"/>
      <c r="B247" s="252" t="s">
        <v>16</v>
      </c>
      <c r="C247" s="253"/>
      <c r="D247" s="253"/>
      <c r="E247" s="254"/>
      <c r="F247" s="19">
        <v>30</v>
      </c>
      <c r="G247" s="97">
        <v>2.4300000000000002</v>
      </c>
      <c r="H247" s="97">
        <v>0.3</v>
      </c>
      <c r="I247" s="98">
        <v>14.64</v>
      </c>
      <c r="J247" s="19">
        <v>72.599999999999994</v>
      </c>
      <c r="K247" s="90" t="s">
        <v>37</v>
      </c>
      <c r="L247" s="6"/>
      <c r="M247" s="60"/>
      <c r="N247" s="74" t="str">
        <f t="shared" si="10"/>
        <v>Хлеб пшеничный</v>
      </c>
      <c r="O247" s="19">
        <v>40</v>
      </c>
      <c r="P247" s="19">
        <v>3.24</v>
      </c>
      <c r="Q247" s="39">
        <v>0.4</v>
      </c>
      <c r="R247" s="19">
        <v>19.52</v>
      </c>
      <c r="S247" s="19">
        <v>96.8</v>
      </c>
      <c r="T247" s="95" t="str">
        <f t="shared" si="11"/>
        <v>7.8.2</v>
      </c>
    </row>
    <row r="248" spans="1:20" ht="23.25" customHeight="1" thickBot="1" x14ac:dyDescent="0.35">
      <c r="A248" s="61"/>
      <c r="B248" s="255" t="s">
        <v>29</v>
      </c>
      <c r="C248" s="256"/>
      <c r="D248" s="256"/>
      <c r="E248" s="257"/>
      <c r="F248" s="26">
        <v>20</v>
      </c>
      <c r="G248" s="99">
        <v>2.6</v>
      </c>
      <c r="H248" s="99">
        <v>0.06</v>
      </c>
      <c r="I248" s="100">
        <v>8</v>
      </c>
      <c r="J248" s="54">
        <v>50</v>
      </c>
      <c r="K248" s="91" t="s">
        <v>37</v>
      </c>
      <c r="L248" s="6"/>
      <c r="M248" s="29"/>
      <c r="N248" s="75" t="str">
        <f t="shared" si="10"/>
        <v>Хлеб ржаной</v>
      </c>
      <c r="O248" s="78">
        <v>25</v>
      </c>
      <c r="P248" s="115">
        <v>3.25</v>
      </c>
      <c r="Q248" s="57">
        <v>0.75</v>
      </c>
      <c r="R248" s="115">
        <v>10</v>
      </c>
      <c r="S248" s="78">
        <v>62.5</v>
      </c>
      <c r="T248" s="95" t="str">
        <f t="shared" si="11"/>
        <v>7.8.2</v>
      </c>
    </row>
    <row r="249" spans="1:20" ht="16.2" thickBot="1" x14ac:dyDescent="0.35">
      <c r="A249" s="248" t="s">
        <v>11</v>
      </c>
      <c r="B249" s="258"/>
      <c r="C249" s="258"/>
      <c r="D249" s="258"/>
      <c r="E249" s="249"/>
      <c r="F249" s="55">
        <f>SUM(F241:F248)</f>
        <v>547</v>
      </c>
      <c r="G249" s="52">
        <f>SUM(G241:G248)</f>
        <v>21.123000000000001</v>
      </c>
      <c r="H249" s="27">
        <f>SUM(H241:H248)</f>
        <v>17.317</v>
      </c>
      <c r="I249" s="53">
        <f>SUM(I241:I248)</f>
        <v>79.367000000000004</v>
      </c>
      <c r="J249" s="37">
        <f>SUM(J241:J248)</f>
        <v>571.89400000000001</v>
      </c>
      <c r="K249" s="92"/>
      <c r="L249" s="6"/>
      <c r="M249" s="248" t="s">
        <v>11</v>
      </c>
      <c r="N249" s="259"/>
      <c r="O249" s="37">
        <f>SUM(O241:O248)</f>
        <v>663</v>
      </c>
      <c r="P249" s="27">
        <f>SUM(P241:P248)</f>
        <v>27.331000000000003</v>
      </c>
      <c r="Q249" s="37">
        <f>SUM(Q241:Q248)</f>
        <v>26.658000000000005</v>
      </c>
      <c r="R249" s="27">
        <f>SUM(R241:R248)</f>
        <v>101.36899999999999</v>
      </c>
      <c r="S249" s="37">
        <f>SUM(S241:S248)</f>
        <v>758.31</v>
      </c>
      <c r="T249" s="86"/>
    </row>
    <row r="250" spans="1:20" ht="22.5" customHeight="1" x14ac:dyDescent="0.3">
      <c r="A250" s="59" t="s">
        <v>12</v>
      </c>
      <c r="B250" s="266" t="s">
        <v>28</v>
      </c>
      <c r="C250" s="267"/>
      <c r="D250" s="267"/>
      <c r="E250" s="268"/>
      <c r="F250" s="25">
        <v>80</v>
      </c>
      <c r="G250" s="25">
        <v>5.46</v>
      </c>
      <c r="H250" s="38">
        <v>11.44</v>
      </c>
      <c r="I250" s="25">
        <v>1.38</v>
      </c>
      <c r="J250" s="38">
        <v>132.9</v>
      </c>
      <c r="K250" s="89" t="s">
        <v>47</v>
      </c>
      <c r="L250" s="5"/>
      <c r="M250" s="72" t="str">
        <f>A250</f>
        <v>Полдник</v>
      </c>
      <c r="N250" s="73" t="str">
        <f>B250</f>
        <v>Омлет с кукурузой сладкой</v>
      </c>
      <c r="O250" s="77">
        <v>100</v>
      </c>
      <c r="P250" s="51">
        <v>5.96</v>
      </c>
      <c r="Q250" s="76">
        <v>13.643000000000001</v>
      </c>
      <c r="R250" s="51">
        <v>6.226</v>
      </c>
      <c r="S250" s="77">
        <v>148.66</v>
      </c>
      <c r="T250" s="83" t="str">
        <f>K250</f>
        <v>8.4</v>
      </c>
    </row>
    <row r="251" spans="1:20" ht="24" customHeight="1" x14ac:dyDescent="0.3">
      <c r="A251" s="60"/>
      <c r="B251" s="252" t="s">
        <v>29</v>
      </c>
      <c r="C251" s="253"/>
      <c r="D251" s="253"/>
      <c r="E251" s="254"/>
      <c r="F251" s="19">
        <v>20</v>
      </c>
      <c r="G251" s="19">
        <v>2.6</v>
      </c>
      <c r="H251" s="39">
        <v>0.6</v>
      </c>
      <c r="I251" s="19">
        <v>8</v>
      </c>
      <c r="J251" s="39">
        <v>50</v>
      </c>
      <c r="K251" s="90" t="s">
        <v>37</v>
      </c>
      <c r="L251" s="6"/>
      <c r="M251" s="60"/>
      <c r="N251" s="74" t="str">
        <f>B251</f>
        <v>Хлеб ржаной</v>
      </c>
      <c r="O251" s="19">
        <v>25</v>
      </c>
      <c r="P251" s="19">
        <v>3.25</v>
      </c>
      <c r="Q251" s="39">
        <v>0.75</v>
      </c>
      <c r="R251" s="19">
        <v>10</v>
      </c>
      <c r="S251" s="19">
        <v>62.5</v>
      </c>
      <c r="T251" s="83" t="str">
        <f>K251</f>
        <v>7.8.2</v>
      </c>
    </row>
    <row r="252" spans="1:20" ht="21.75" customHeight="1" thickBot="1" x14ac:dyDescent="0.35">
      <c r="A252" s="60"/>
      <c r="B252" s="295" t="s">
        <v>6</v>
      </c>
      <c r="C252" s="295"/>
      <c r="D252" s="295"/>
      <c r="E252" s="295"/>
      <c r="F252" s="19">
        <v>150</v>
      </c>
      <c r="G252" s="19">
        <v>2E-3</v>
      </c>
      <c r="H252" s="39"/>
      <c r="I252" s="19">
        <v>5.2709999999999999</v>
      </c>
      <c r="J252" s="39">
        <v>21.507999999999999</v>
      </c>
      <c r="K252" s="90" t="s">
        <v>48</v>
      </c>
      <c r="L252" s="6"/>
      <c r="M252" s="60"/>
      <c r="N252" s="74" t="str">
        <f>B252</f>
        <v>Чай с сахаром</v>
      </c>
      <c r="O252" s="19">
        <v>180</v>
      </c>
      <c r="P252" s="19">
        <v>2E-3</v>
      </c>
      <c r="Q252" s="39"/>
      <c r="R252" s="19">
        <v>7.1159999999999997</v>
      </c>
      <c r="S252" s="19">
        <v>28.841999999999999</v>
      </c>
      <c r="T252" s="83" t="str">
        <f>K252</f>
        <v>7.43</v>
      </c>
    </row>
    <row r="253" spans="1:20" ht="15.75" hidden="1" customHeight="1" thickBot="1" x14ac:dyDescent="0.35">
      <c r="A253" s="61"/>
      <c r="B253" s="291"/>
      <c r="C253" s="292"/>
      <c r="D253" s="292"/>
      <c r="E253" s="293"/>
      <c r="F253" s="26"/>
      <c r="G253" s="54"/>
      <c r="H253" s="58"/>
      <c r="I253" s="54"/>
      <c r="J253" s="57"/>
      <c r="K253" s="93"/>
      <c r="L253" s="6"/>
      <c r="M253" s="61"/>
      <c r="N253" s="75"/>
      <c r="O253" s="61"/>
      <c r="P253" s="61"/>
      <c r="Q253" s="75"/>
      <c r="R253" s="61"/>
      <c r="S253" s="78"/>
      <c r="T253" s="83">
        <f>K253</f>
        <v>0</v>
      </c>
    </row>
    <row r="254" spans="1:20" ht="21.75" customHeight="1" thickBot="1" x14ac:dyDescent="0.35">
      <c r="A254" s="248" t="s">
        <v>13</v>
      </c>
      <c r="B254" s="258"/>
      <c r="C254" s="258"/>
      <c r="D254" s="258"/>
      <c r="E254" s="249"/>
      <c r="F254" s="27">
        <f>SUM(F250:F253)</f>
        <v>250</v>
      </c>
      <c r="G254" s="52">
        <f>SUM(G250:G253)</f>
        <v>8.0620000000000012</v>
      </c>
      <c r="H254" s="27">
        <f>SUM(H250:H253)</f>
        <v>12.04</v>
      </c>
      <c r="I254" s="53">
        <f>SUM(I250:I253)</f>
        <v>14.651</v>
      </c>
      <c r="J254" s="27">
        <f>SUM(J250:J253)</f>
        <v>204.40800000000002</v>
      </c>
      <c r="K254" s="92"/>
      <c r="L254" s="6"/>
      <c r="M254" s="248" t="s">
        <v>13</v>
      </c>
      <c r="N254" s="249"/>
      <c r="O254" s="27">
        <f>SUM(O250:O253)</f>
        <v>305</v>
      </c>
      <c r="P254" s="52">
        <f>SUM(P250:P253)</f>
        <v>9.2120000000000015</v>
      </c>
      <c r="Q254" s="27">
        <f>SUM(Q250:Q253)</f>
        <v>14.393000000000001</v>
      </c>
      <c r="R254" s="53">
        <f>SUM(R250:R253)</f>
        <v>23.341999999999999</v>
      </c>
      <c r="S254" s="37">
        <f>SUM(S250:S253)</f>
        <v>240.00200000000001</v>
      </c>
      <c r="T254" s="86"/>
    </row>
    <row r="255" spans="1:20" ht="16.2" thickBot="1" x14ac:dyDescent="0.35">
      <c r="A255" s="250" t="s">
        <v>17</v>
      </c>
      <c r="B255" s="251"/>
      <c r="C255" s="251"/>
      <c r="D255" s="251"/>
      <c r="E255" s="251"/>
      <c r="F255" s="104">
        <f>F237+F240+F249+F254</f>
        <v>1221</v>
      </c>
      <c r="G255" s="104">
        <f>G237+G240+G249+G254</f>
        <v>34.046999999999997</v>
      </c>
      <c r="H255" s="106">
        <f>H237+H240+H249+H254</f>
        <v>45.018999999999998</v>
      </c>
      <c r="I255" s="107">
        <f>I237+I240+I249+I254</f>
        <v>134.01700000000002</v>
      </c>
      <c r="J255" s="105">
        <f>J237+J240+J249+J254</f>
        <v>1099.7449999999999</v>
      </c>
      <c r="K255" s="94"/>
      <c r="L255" s="7"/>
      <c r="M255" s="250" t="str">
        <f>A255</f>
        <v>Итого за день:</v>
      </c>
      <c r="N255" s="251"/>
      <c r="O255" s="106">
        <f>O237+O240+O249+O254</f>
        <v>1454</v>
      </c>
      <c r="P255" s="105">
        <f>P237+P240+P249+P254</f>
        <v>42.63600000000001</v>
      </c>
      <c r="Q255" s="106">
        <f>Q237+Q240+Q249+Q254</f>
        <v>59.910000000000011</v>
      </c>
      <c r="R255" s="105">
        <f>R237+R240+R249+R254</f>
        <v>176.85899999999998</v>
      </c>
      <c r="S255" s="106">
        <f>S237+S240+S249+S254</f>
        <v>1396.8329999999999</v>
      </c>
      <c r="T255" s="88"/>
    </row>
    <row r="256" spans="1:20" x14ac:dyDescent="0.3">
      <c r="K256" s="7"/>
    </row>
    <row r="257" spans="1:20" x14ac:dyDescent="0.3">
      <c r="K257" s="7"/>
    </row>
    <row r="258" spans="1:20" x14ac:dyDescent="0.3">
      <c r="K258" s="7"/>
    </row>
    <row r="259" spans="1:20" x14ac:dyDescent="0.3">
      <c r="K259" s="7"/>
    </row>
    <row r="260" spans="1:20" x14ac:dyDescent="0.3">
      <c r="K260" s="7"/>
    </row>
    <row r="261" spans="1:20" x14ac:dyDescent="0.3">
      <c r="K261" s="7"/>
    </row>
    <row r="262" spans="1:20" x14ac:dyDescent="0.3">
      <c r="K262" s="7"/>
    </row>
    <row r="263" spans="1:20" x14ac:dyDescent="0.3">
      <c r="K263" s="7"/>
    </row>
    <row r="264" spans="1:20" x14ac:dyDescent="0.3">
      <c r="K264" s="7"/>
    </row>
    <row r="265" spans="1:20" x14ac:dyDescent="0.3">
      <c r="K265" s="7"/>
    </row>
    <row r="266" spans="1:20" x14ac:dyDescent="0.3">
      <c r="K266" s="7"/>
    </row>
    <row r="267" spans="1:20" x14ac:dyDescent="0.3">
      <c r="K267" s="7"/>
    </row>
    <row r="268" spans="1:20" x14ac:dyDescent="0.3">
      <c r="K268" s="7"/>
    </row>
    <row r="269" spans="1:20" ht="15.6" x14ac:dyDescent="0.3">
      <c r="K269" s="7"/>
      <c r="M269" s="271" t="str">
        <f>Q220</f>
        <v xml:space="preserve">Утверждаю </v>
      </c>
      <c r="N269" s="271"/>
      <c r="O269" s="271"/>
      <c r="P269" s="271"/>
      <c r="Q269" s="271"/>
      <c r="R269" s="271"/>
      <c r="S269" s="271"/>
      <c r="T269" s="271"/>
    </row>
    <row r="270" spans="1:20" ht="15.75" customHeight="1" x14ac:dyDescent="0.3">
      <c r="A270" s="270"/>
      <c r="B270" s="270"/>
      <c r="C270" s="270"/>
      <c r="D270" s="270"/>
      <c r="E270" s="270"/>
      <c r="F270" s="270"/>
      <c r="G270" s="270"/>
      <c r="H270" s="270"/>
      <c r="I270" s="270"/>
      <c r="J270" s="270"/>
      <c r="K270" s="270"/>
      <c r="L270" s="148"/>
      <c r="M270" s="270" t="str">
        <f>Q221</f>
        <v>Заведующий МБДОУ «Д/С № 3</v>
      </c>
      <c r="N270" s="270"/>
      <c r="O270" s="270"/>
      <c r="P270" s="270"/>
      <c r="Q270" s="270"/>
      <c r="R270" s="270"/>
      <c r="S270" s="270"/>
      <c r="T270" s="270"/>
    </row>
    <row r="271" spans="1:20" ht="15.75" customHeight="1" x14ac:dyDescent="0.3">
      <c r="A271" s="270"/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148"/>
      <c r="M271" s="270" t="str">
        <f>Q222</f>
        <v xml:space="preserve"> кп Горные Ключи» В.В. Юшкова</v>
      </c>
      <c r="N271" s="270"/>
      <c r="O271" s="270"/>
      <c r="P271" s="270"/>
      <c r="Q271" s="270"/>
      <c r="R271" s="270"/>
      <c r="S271" s="270"/>
      <c r="T271" s="270"/>
    </row>
    <row r="272" spans="1:20" ht="15.75" customHeight="1" x14ac:dyDescent="0.3">
      <c r="A272" s="270"/>
      <c r="B272" s="270"/>
      <c r="C272" s="270"/>
      <c r="D272" s="270"/>
      <c r="E272" s="270"/>
      <c r="F272" s="270"/>
      <c r="G272" s="270"/>
      <c r="H272" s="270"/>
      <c r="I272" s="270"/>
      <c r="J272" s="270"/>
      <c r="K272" s="270"/>
      <c r="L272" s="148"/>
      <c r="M272" s="270" t="str">
        <f>Q223</f>
        <v>_______________</v>
      </c>
      <c r="N272" s="270"/>
      <c r="O272" s="270"/>
      <c r="P272" s="270"/>
      <c r="Q272" s="270"/>
      <c r="R272" s="270"/>
      <c r="S272" s="270"/>
      <c r="T272" s="270"/>
    </row>
    <row r="273" spans="1:20" ht="15.75" customHeight="1" x14ac:dyDescent="0.3">
      <c r="A273" s="270"/>
      <c r="B273" s="270"/>
      <c r="C273" s="270"/>
      <c r="D273" s="270"/>
      <c r="E273" s="270"/>
      <c r="F273" s="270"/>
      <c r="G273" s="270"/>
      <c r="H273" s="270"/>
      <c r="I273" s="270"/>
      <c r="J273" s="270"/>
      <c r="K273" s="270"/>
      <c r="L273" s="3"/>
      <c r="M273" s="270"/>
      <c r="N273" s="270"/>
      <c r="O273" s="270"/>
      <c r="P273" s="270"/>
      <c r="Q273" s="270"/>
      <c r="R273" s="270"/>
      <c r="S273" s="270"/>
      <c r="T273" s="270"/>
    </row>
    <row r="274" spans="1:20" ht="20.399999999999999" x14ac:dyDescent="0.3">
      <c r="A274" s="269" t="str">
        <f>A225</f>
        <v>МЕНЮ ПРИГОТАВЛИВАЕМЫХ БЛЮД</v>
      </c>
      <c r="B274" s="269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</row>
    <row r="275" spans="1:20" ht="15.6" x14ac:dyDescent="0.3">
      <c r="A275" s="294"/>
      <c r="B275" s="294"/>
      <c r="C275" s="294"/>
      <c r="D275" s="294"/>
      <c r="E275" s="294"/>
      <c r="F275" s="294"/>
      <c r="G275" s="294"/>
      <c r="H275" s="294"/>
      <c r="I275" s="294"/>
      <c r="J275" s="294"/>
      <c r="K275" s="149"/>
      <c r="L275" s="149"/>
      <c r="M275" s="294"/>
      <c r="N275" s="294"/>
      <c r="O275" s="294"/>
      <c r="P275" s="294"/>
      <c r="Q275" s="294"/>
      <c r="R275" s="294"/>
      <c r="S275" s="294"/>
      <c r="T275" s="294"/>
    </row>
    <row r="276" spans="1:20" ht="15.6" x14ac:dyDescent="0.3">
      <c r="A276" s="296" t="s">
        <v>246</v>
      </c>
      <c r="B276" s="296"/>
      <c r="C276" s="296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</row>
    <row r="277" spans="1:20" x14ac:dyDescent="0.3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150"/>
      <c r="L277" s="150"/>
      <c r="M277" s="233"/>
      <c r="N277" s="233"/>
      <c r="O277" s="233"/>
      <c r="P277" s="233"/>
      <c r="Q277" s="233"/>
      <c r="R277" s="233"/>
      <c r="S277" s="233"/>
    </row>
    <row r="278" spans="1:20" ht="22.5" customHeight="1" thickBot="1" x14ac:dyDescent="0.35">
      <c r="A278" s="234" t="str">
        <f>A229</f>
        <v>ВОЗРАСТНАЯ КАТЕГОРИЯ от 1 года до 3 лет</v>
      </c>
      <c r="B278" s="234"/>
      <c r="C278" s="234"/>
      <c r="D278" s="234"/>
      <c r="E278" s="234"/>
      <c r="F278" s="234"/>
      <c r="G278" s="234"/>
      <c r="H278" s="234"/>
      <c r="I278" s="234"/>
      <c r="J278" s="234"/>
      <c r="K278" s="16"/>
      <c r="L278" s="9"/>
      <c r="M278" s="234" t="str">
        <f>M229</f>
        <v>ВОЗРАСТНАЯ КАТЕГОРИЯ от 3 лет до 6 лет</v>
      </c>
      <c r="N278" s="234"/>
      <c r="O278" s="234"/>
      <c r="P278" s="234"/>
      <c r="Q278" s="234"/>
      <c r="R278" s="234"/>
      <c r="S278" s="234"/>
    </row>
    <row r="279" spans="1:20" ht="15" thickBot="1" x14ac:dyDescent="0.35">
      <c r="A279" s="235" t="s">
        <v>1</v>
      </c>
      <c r="B279" s="237" t="s">
        <v>4</v>
      </c>
      <c r="C279" s="238"/>
      <c r="D279" s="238"/>
      <c r="E279" s="239"/>
      <c r="F279" s="235" t="s">
        <v>2</v>
      </c>
      <c r="G279" s="243" t="s">
        <v>33</v>
      </c>
      <c r="H279" s="244"/>
      <c r="I279" s="245"/>
      <c r="J279" s="246" t="s">
        <v>3</v>
      </c>
      <c r="K279" s="285" t="s">
        <v>34</v>
      </c>
      <c r="L279" s="9"/>
      <c r="M279" s="287" t="s">
        <v>1</v>
      </c>
      <c r="N279" s="287" t="s">
        <v>4</v>
      </c>
      <c r="O279" s="289" t="s">
        <v>2</v>
      </c>
      <c r="P279" s="244" t="s">
        <v>33</v>
      </c>
      <c r="Q279" s="244"/>
      <c r="R279" s="245"/>
      <c r="S279" s="289" t="s">
        <v>3</v>
      </c>
      <c r="T279" s="278" t="s">
        <v>34</v>
      </c>
    </row>
    <row r="280" spans="1:20" ht="15" thickBot="1" x14ac:dyDescent="0.35">
      <c r="A280" s="236"/>
      <c r="B280" s="240"/>
      <c r="C280" s="241"/>
      <c r="D280" s="241"/>
      <c r="E280" s="242"/>
      <c r="F280" s="236"/>
      <c r="G280" s="31" t="s">
        <v>30</v>
      </c>
      <c r="H280" s="31" t="s">
        <v>31</v>
      </c>
      <c r="I280" s="31" t="s">
        <v>32</v>
      </c>
      <c r="J280" s="247"/>
      <c r="K280" s="286"/>
      <c r="L280" s="10"/>
      <c r="M280" s="288"/>
      <c r="N280" s="288"/>
      <c r="O280" s="290"/>
      <c r="P280" s="31" t="str">
        <f>G280</f>
        <v>Б</v>
      </c>
      <c r="Q280" s="147" t="str">
        <f>H280</f>
        <v>Ж</v>
      </c>
      <c r="R280" s="146" t="str">
        <f>I280</f>
        <v>У</v>
      </c>
      <c r="S280" s="290"/>
      <c r="T280" s="279"/>
    </row>
    <row r="281" spans="1:20" ht="33" customHeight="1" x14ac:dyDescent="0.3">
      <c r="A281" s="44" t="s">
        <v>5</v>
      </c>
      <c r="B281" s="280" t="s">
        <v>49</v>
      </c>
      <c r="C281" s="280"/>
      <c r="D281" s="280"/>
      <c r="E281" s="280"/>
      <c r="F281" s="40">
        <v>130</v>
      </c>
      <c r="G281" s="40">
        <v>2.56</v>
      </c>
      <c r="H281" s="17">
        <v>7.66</v>
      </c>
      <c r="I281" s="40">
        <v>16.010000000000002</v>
      </c>
      <c r="J281" s="17">
        <v>177.79</v>
      </c>
      <c r="K281" s="79" t="s">
        <v>60</v>
      </c>
      <c r="L281" s="11"/>
      <c r="M281" s="63" t="s">
        <v>5</v>
      </c>
      <c r="N281" s="64" t="str">
        <f>B281</f>
        <v>Каша молочная жидкая пшенная</v>
      </c>
      <c r="O281" s="68">
        <v>150</v>
      </c>
      <c r="P281" s="67">
        <v>2.84</v>
      </c>
      <c r="Q281" s="68">
        <v>9.1300000000000008</v>
      </c>
      <c r="R281" s="67">
        <v>17.87</v>
      </c>
      <c r="S281" s="68">
        <v>189.14</v>
      </c>
      <c r="T281" s="83" t="str">
        <f>K281</f>
        <v>7.4</v>
      </c>
    </row>
    <row r="282" spans="1:20" ht="24.75" customHeight="1" x14ac:dyDescent="0.3">
      <c r="A282" s="45"/>
      <c r="B282" s="281" t="s">
        <v>6</v>
      </c>
      <c r="C282" s="281"/>
      <c r="D282" s="281"/>
      <c r="E282" s="281"/>
      <c r="F282" s="18">
        <v>150</v>
      </c>
      <c r="G282" s="18">
        <v>2E-3</v>
      </c>
      <c r="H282" s="33"/>
      <c r="I282" s="18">
        <v>5.2709999999999999</v>
      </c>
      <c r="J282" s="33">
        <v>21.507999999999999</v>
      </c>
      <c r="K282" s="80" t="s">
        <v>48</v>
      </c>
      <c r="L282" s="12"/>
      <c r="M282" s="45"/>
      <c r="N282" s="65" t="str">
        <f>B282</f>
        <v>Чай с сахаром</v>
      </c>
      <c r="O282" s="18">
        <v>180</v>
      </c>
      <c r="P282" s="33">
        <v>2E-3</v>
      </c>
      <c r="Q282" s="18"/>
      <c r="R282" s="33" t="s">
        <v>50</v>
      </c>
      <c r="S282" s="18">
        <v>28.841999999999999</v>
      </c>
      <c r="T282" s="84" t="str">
        <f>K282</f>
        <v>7.43</v>
      </c>
    </row>
    <row r="283" spans="1:20" ht="30" customHeight="1" thickBot="1" x14ac:dyDescent="0.35">
      <c r="A283" s="45"/>
      <c r="B283" s="281" t="s">
        <v>14</v>
      </c>
      <c r="C283" s="281"/>
      <c r="D283" s="281"/>
      <c r="E283" s="281"/>
      <c r="F283" s="18">
        <v>30</v>
      </c>
      <c r="G283" s="18">
        <v>2.25</v>
      </c>
      <c r="H283" s="33">
        <v>0.87</v>
      </c>
      <c r="I283" s="18">
        <v>15.27</v>
      </c>
      <c r="J283" s="101">
        <v>79.2</v>
      </c>
      <c r="K283" s="80" t="s">
        <v>37</v>
      </c>
      <c r="L283" s="12"/>
      <c r="M283" s="45"/>
      <c r="N283" s="65" t="str">
        <f>B283</f>
        <v>Батон  (пшеничный)</v>
      </c>
      <c r="O283" s="18">
        <v>40</v>
      </c>
      <c r="P283" s="33">
        <v>3</v>
      </c>
      <c r="Q283" s="18">
        <v>1.1599999999999999</v>
      </c>
      <c r="R283" s="33">
        <v>20.36</v>
      </c>
      <c r="S283" s="18">
        <v>105.6</v>
      </c>
      <c r="T283" s="84" t="str">
        <f>K283</f>
        <v>7.8.2</v>
      </c>
    </row>
    <row r="284" spans="1:20" ht="16.2" hidden="1" thickBot="1" x14ac:dyDescent="0.35">
      <c r="A284" s="45"/>
      <c r="B284" s="282"/>
      <c r="C284" s="283"/>
      <c r="D284" s="283"/>
      <c r="E284" s="284"/>
      <c r="F284" s="18"/>
      <c r="G284" s="18"/>
      <c r="H284" s="33"/>
      <c r="I284" s="18"/>
      <c r="J284" s="101"/>
      <c r="K284" s="80"/>
      <c r="L284" s="12"/>
      <c r="M284" s="45"/>
      <c r="N284" s="65">
        <f>B284</f>
        <v>0</v>
      </c>
      <c r="O284" s="18">
        <v>6</v>
      </c>
      <c r="P284" s="33">
        <v>0.06</v>
      </c>
      <c r="Q284" s="18">
        <v>4.3499999999999996</v>
      </c>
      <c r="R284" s="33">
        <v>8.4000000000000005E-2</v>
      </c>
      <c r="S284" s="18">
        <v>39.72</v>
      </c>
      <c r="T284" s="84">
        <f>K284</f>
        <v>0</v>
      </c>
    </row>
    <row r="285" spans="1:20" ht="16.2" hidden="1" thickBot="1" x14ac:dyDescent="0.35">
      <c r="A285" s="46"/>
      <c r="B285" s="282"/>
      <c r="C285" s="283"/>
      <c r="D285" s="283"/>
      <c r="E285" s="284"/>
      <c r="F285" s="196"/>
      <c r="G285" s="48"/>
      <c r="H285" s="34"/>
      <c r="I285" s="48"/>
      <c r="J285" s="47"/>
      <c r="K285" s="81"/>
      <c r="L285" s="12"/>
      <c r="M285" s="46"/>
      <c r="N285" s="66">
        <f>B285</f>
        <v>0</v>
      </c>
      <c r="O285" s="48">
        <v>10</v>
      </c>
      <c r="P285" s="34">
        <v>0.10299999999999999</v>
      </c>
      <c r="Q285" s="48">
        <v>7.4390000000000001</v>
      </c>
      <c r="R285" s="34">
        <v>0.14399999999999999</v>
      </c>
      <c r="S285" s="48">
        <v>67.921000000000006</v>
      </c>
      <c r="T285" s="85">
        <f>K285</f>
        <v>0</v>
      </c>
    </row>
    <row r="286" spans="1:20" ht="16.2" thickBot="1" x14ac:dyDescent="0.35">
      <c r="A286" s="272" t="s">
        <v>8</v>
      </c>
      <c r="B286" s="273"/>
      <c r="C286" s="273"/>
      <c r="D286" s="273"/>
      <c r="E286" s="274"/>
      <c r="F286" s="42">
        <f>SUM(F281:F285)</f>
        <v>310</v>
      </c>
      <c r="G286" s="42">
        <f>SUM(G281:G285)</f>
        <v>4.8119999999999994</v>
      </c>
      <c r="H286" s="42">
        <f>SUM(H281:H285)</f>
        <v>8.5299999999999994</v>
      </c>
      <c r="I286" s="42">
        <f>SUM(I281:I285)</f>
        <v>36.551000000000002</v>
      </c>
      <c r="J286" s="49">
        <f>SUM(J281:J285)</f>
        <v>278.49799999999999</v>
      </c>
      <c r="K286" s="21"/>
      <c r="L286" s="13"/>
      <c r="M286" s="272" t="s">
        <v>8</v>
      </c>
      <c r="N286" s="274"/>
      <c r="O286" s="42">
        <f>SUM(O281:O285)</f>
        <v>386</v>
      </c>
      <c r="P286" s="35">
        <f>SUM(P281:P285)</f>
        <v>6.004999999999999</v>
      </c>
      <c r="Q286" s="42">
        <f>SUM(Q281:Q285)</f>
        <v>22.079000000000001</v>
      </c>
      <c r="R286" s="103">
        <f>SUM(R281:R285)</f>
        <v>38.458000000000006</v>
      </c>
      <c r="S286" s="35">
        <f>SUM(S281:S285)</f>
        <v>431.22300000000001</v>
      </c>
      <c r="T286" s="86"/>
    </row>
    <row r="287" spans="1:20" ht="31.8" thickBot="1" x14ac:dyDescent="0.35">
      <c r="A287" s="62" t="s">
        <v>9</v>
      </c>
      <c r="B287" s="275" t="s">
        <v>51</v>
      </c>
      <c r="C287" s="276"/>
      <c r="D287" s="276"/>
      <c r="E287" s="277"/>
      <c r="F287" s="43">
        <v>53</v>
      </c>
      <c r="G287" s="43">
        <v>0.24</v>
      </c>
      <c r="H287" s="36"/>
      <c r="I287" s="43">
        <v>6.78</v>
      </c>
      <c r="J287" s="36">
        <v>27.6</v>
      </c>
      <c r="K287" s="82" t="s">
        <v>52</v>
      </c>
      <c r="L287" s="11"/>
      <c r="M287" s="69" t="s">
        <v>9</v>
      </c>
      <c r="N287" s="70" t="str">
        <f>B287</f>
        <v>Фрукты свежие</v>
      </c>
      <c r="O287" s="43">
        <v>62</v>
      </c>
      <c r="P287" s="179">
        <v>0.28000000000000003</v>
      </c>
      <c r="Q287" s="71"/>
      <c r="R287" s="43">
        <v>7.91</v>
      </c>
      <c r="S287" s="43">
        <v>32.200000000000003</v>
      </c>
      <c r="T287" s="119" t="str">
        <f>K287</f>
        <v>8.25</v>
      </c>
    </row>
    <row r="288" spans="1:20" ht="16.2" thickBot="1" x14ac:dyDescent="0.35">
      <c r="A288" s="8"/>
      <c r="B288" s="267"/>
      <c r="C288" s="267"/>
      <c r="D288" s="267"/>
      <c r="E288" s="268"/>
      <c r="F288" s="20"/>
      <c r="G288" s="20"/>
      <c r="H288" s="149"/>
      <c r="I288" s="14"/>
      <c r="J288" s="14"/>
      <c r="K288" s="22"/>
      <c r="L288" s="5"/>
      <c r="M288" s="8"/>
      <c r="N288" s="24"/>
      <c r="O288" s="185"/>
      <c r="P288" s="3"/>
      <c r="Q288" s="24"/>
      <c r="R288" s="24"/>
      <c r="S288" s="14"/>
      <c r="T288" s="118"/>
    </row>
    <row r="289" spans="1:20" ht="16.2" thickBot="1" x14ac:dyDescent="0.35">
      <c r="A289" s="248" t="s">
        <v>10</v>
      </c>
      <c r="B289" s="258"/>
      <c r="C289" s="258"/>
      <c r="D289" s="258"/>
      <c r="E289" s="249"/>
      <c r="F289" s="27">
        <f>SUM(F287:F288)</f>
        <v>53</v>
      </c>
      <c r="G289" s="27">
        <f>SUM(G287:G288)</f>
        <v>0.24</v>
      </c>
      <c r="H289" s="27"/>
      <c r="I289" s="53">
        <f>SUM(I287:I288)</f>
        <v>6.78</v>
      </c>
      <c r="J289" s="53">
        <f>SUM(J287:J288)</f>
        <v>27.6</v>
      </c>
      <c r="K289" s="27"/>
      <c r="L289" s="3"/>
      <c r="M289" s="248" t="s">
        <v>10</v>
      </c>
      <c r="N289" s="249"/>
      <c r="O289" s="27">
        <f>SUM(O287:O288)</f>
        <v>62</v>
      </c>
      <c r="P289" s="53">
        <f>SUM(P287:P288)</f>
        <v>0.28000000000000003</v>
      </c>
      <c r="Q289" s="37"/>
      <c r="R289" s="27">
        <f>SUM(R287:R288)</f>
        <v>7.91</v>
      </c>
      <c r="S289" s="37">
        <f>SUM(S287:S288)</f>
        <v>32.200000000000003</v>
      </c>
      <c r="T289" s="86"/>
    </row>
    <row r="290" spans="1:20" ht="26.25" customHeight="1" x14ac:dyDescent="0.3">
      <c r="A290" s="59" t="s">
        <v>15</v>
      </c>
      <c r="B290" s="266" t="s">
        <v>247</v>
      </c>
      <c r="C290" s="267"/>
      <c r="D290" s="267"/>
      <c r="E290" s="268"/>
      <c r="F290" s="25">
        <v>10</v>
      </c>
      <c r="G290" s="25">
        <v>0.11</v>
      </c>
      <c r="H290" s="25">
        <v>0.02</v>
      </c>
      <c r="I290" s="56">
        <v>0.42</v>
      </c>
      <c r="J290" s="25">
        <v>2.13</v>
      </c>
      <c r="K290" s="89" t="s">
        <v>53</v>
      </c>
      <c r="L290" s="5"/>
      <c r="M290" s="72" t="s">
        <v>15</v>
      </c>
      <c r="N290" s="73" t="str">
        <f t="shared" ref="N290:N297" si="12">B290</f>
        <v>Огурец соленый (нарезка)</v>
      </c>
      <c r="O290" s="77">
        <v>15</v>
      </c>
      <c r="P290" s="180">
        <v>0.16</v>
      </c>
      <c r="Q290" s="76">
        <v>0.03</v>
      </c>
      <c r="R290" s="77">
        <v>0.59</v>
      </c>
      <c r="S290" s="77">
        <v>3.02</v>
      </c>
      <c r="T290" s="83" t="str">
        <f>K290</f>
        <v>4.10</v>
      </c>
    </row>
    <row r="291" spans="1:20" ht="31.2" x14ac:dyDescent="0.3">
      <c r="A291" s="60"/>
      <c r="B291" s="252" t="s">
        <v>54</v>
      </c>
      <c r="C291" s="253"/>
      <c r="D291" s="253"/>
      <c r="E291" s="254"/>
      <c r="F291" s="19">
        <v>150</v>
      </c>
      <c r="G291" s="97">
        <v>1.58</v>
      </c>
      <c r="H291" s="97">
        <v>2.79</v>
      </c>
      <c r="I291" s="98">
        <v>10.57</v>
      </c>
      <c r="J291" s="96">
        <v>74.23</v>
      </c>
      <c r="K291" s="90" t="s">
        <v>91</v>
      </c>
      <c r="L291" s="3"/>
      <c r="M291" s="28"/>
      <c r="N291" s="74" t="str">
        <f t="shared" si="12"/>
        <v>Свекольник вегетарианский со сметаной</v>
      </c>
      <c r="O291" s="19">
        <v>180</v>
      </c>
      <c r="P291" s="181">
        <v>1.95</v>
      </c>
      <c r="Q291" s="39">
        <v>4.0199999999999996</v>
      </c>
      <c r="R291" s="19">
        <v>13.03</v>
      </c>
      <c r="S291" s="19">
        <v>96.8</v>
      </c>
      <c r="T291" s="83" t="str">
        <f>K291</f>
        <v>2.18</v>
      </c>
    </row>
    <row r="292" spans="1:20" ht="27.75" customHeight="1" x14ac:dyDescent="0.3">
      <c r="A292" s="203">
        <v>25</v>
      </c>
      <c r="B292" s="252" t="s">
        <v>254</v>
      </c>
      <c r="C292" s="253"/>
      <c r="D292" s="253"/>
      <c r="E292" s="254"/>
      <c r="F292" s="19" t="s">
        <v>255</v>
      </c>
      <c r="G292" s="97">
        <v>11.64</v>
      </c>
      <c r="H292" s="97">
        <v>2.36</v>
      </c>
      <c r="I292" s="98">
        <v>2.4</v>
      </c>
      <c r="J292" s="96">
        <v>107.6</v>
      </c>
      <c r="K292" s="90" t="s">
        <v>55</v>
      </c>
      <c r="L292" s="6"/>
      <c r="M292" s="204">
        <v>30</v>
      </c>
      <c r="N292" s="74" t="str">
        <f t="shared" si="12"/>
        <v>Гуляш из рыбы в соусе томатном</v>
      </c>
      <c r="O292" s="19" t="s">
        <v>256</v>
      </c>
      <c r="P292" s="181">
        <v>13.85</v>
      </c>
      <c r="Q292" s="39">
        <v>7.28</v>
      </c>
      <c r="R292" s="19">
        <v>3.4</v>
      </c>
      <c r="S292" s="19">
        <v>135.6</v>
      </c>
      <c r="T292" s="95" t="str">
        <f t="shared" ref="T292:T297" si="13">K292</f>
        <v>3.4</v>
      </c>
    </row>
    <row r="293" spans="1:20" ht="23.25" hidden="1" customHeight="1" x14ac:dyDescent="0.3">
      <c r="A293" s="60"/>
      <c r="B293" s="252"/>
      <c r="C293" s="253"/>
      <c r="D293" s="253"/>
      <c r="E293" s="254"/>
      <c r="F293" s="19"/>
      <c r="G293" s="97"/>
      <c r="H293" s="97"/>
      <c r="I293" s="98"/>
      <c r="J293" s="19"/>
      <c r="K293" s="90"/>
      <c r="L293" s="6"/>
      <c r="M293" s="28"/>
      <c r="N293" s="74">
        <f t="shared" si="12"/>
        <v>0</v>
      </c>
      <c r="O293" s="19"/>
      <c r="P293" s="181"/>
      <c r="Q293" s="39"/>
      <c r="R293" s="19"/>
      <c r="S293" s="19"/>
      <c r="T293" s="95">
        <f t="shared" si="13"/>
        <v>0</v>
      </c>
    </row>
    <row r="294" spans="1:20" ht="21.75" customHeight="1" x14ac:dyDescent="0.3">
      <c r="A294" s="60"/>
      <c r="B294" s="252" t="s">
        <v>56</v>
      </c>
      <c r="C294" s="253"/>
      <c r="D294" s="253"/>
      <c r="E294" s="254"/>
      <c r="F294" s="19">
        <v>110</v>
      </c>
      <c r="G294" s="97">
        <v>1.61</v>
      </c>
      <c r="H294" s="97">
        <v>3.06</v>
      </c>
      <c r="I294" s="98">
        <v>18.600000000000001</v>
      </c>
      <c r="J294" s="19">
        <v>107.32</v>
      </c>
      <c r="K294" s="90" t="s">
        <v>45</v>
      </c>
      <c r="L294" s="6"/>
      <c r="M294" s="60"/>
      <c r="N294" s="74" t="str">
        <f t="shared" si="12"/>
        <v>Каша вязкая рисовая</v>
      </c>
      <c r="O294" s="19">
        <v>130</v>
      </c>
      <c r="P294" s="181">
        <v>1.91</v>
      </c>
      <c r="Q294" s="39">
        <v>3.82</v>
      </c>
      <c r="R294" s="19">
        <v>22</v>
      </c>
      <c r="S294" s="19">
        <v>128.72999999999999</v>
      </c>
      <c r="T294" s="95" t="str">
        <f t="shared" si="13"/>
        <v>4.1</v>
      </c>
    </row>
    <row r="295" spans="1:20" ht="28.5" customHeight="1" x14ac:dyDescent="0.3">
      <c r="A295" s="60"/>
      <c r="B295" s="252" t="s">
        <v>57</v>
      </c>
      <c r="C295" s="253"/>
      <c r="D295" s="253"/>
      <c r="E295" s="254"/>
      <c r="F295" s="19">
        <v>150</v>
      </c>
      <c r="G295" s="97">
        <v>0.25</v>
      </c>
      <c r="H295" s="97"/>
      <c r="I295" s="98">
        <v>9.81</v>
      </c>
      <c r="J295" s="19">
        <v>40.22</v>
      </c>
      <c r="K295" s="90" t="s">
        <v>58</v>
      </c>
      <c r="L295" s="6"/>
      <c r="M295" s="28"/>
      <c r="N295" s="74" t="str">
        <f t="shared" si="12"/>
        <v>Компот из сухофруктов</v>
      </c>
      <c r="O295" s="19">
        <v>180</v>
      </c>
      <c r="P295" s="181">
        <v>0.31</v>
      </c>
      <c r="Q295" s="39"/>
      <c r="R295" s="19">
        <v>12.63</v>
      </c>
      <c r="S295" s="19">
        <v>44.54</v>
      </c>
      <c r="T295" s="95" t="str">
        <f t="shared" si="13"/>
        <v>8.2</v>
      </c>
    </row>
    <row r="296" spans="1:20" ht="25.5" customHeight="1" x14ac:dyDescent="0.3">
      <c r="A296" s="60"/>
      <c r="B296" s="252" t="s">
        <v>16</v>
      </c>
      <c r="C296" s="253"/>
      <c r="D296" s="253"/>
      <c r="E296" s="254"/>
      <c r="F296" s="19">
        <v>30</v>
      </c>
      <c r="G296" s="97">
        <v>2.4300000000000002</v>
      </c>
      <c r="H296" s="97">
        <v>0.3</v>
      </c>
      <c r="I296" s="98">
        <v>14.64</v>
      </c>
      <c r="J296" s="19">
        <v>72.599999999999994</v>
      </c>
      <c r="K296" s="90" t="s">
        <v>37</v>
      </c>
      <c r="L296" s="6"/>
      <c r="M296" s="60"/>
      <c r="N296" s="74" t="str">
        <f t="shared" si="12"/>
        <v>Хлеб пшеничный</v>
      </c>
      <c r="O296" s="19">
        <v>40</v>
      </c>
      <c r="P296" s="181">
        <v>3.24</v>
      </c>
      <c r="Q296" s="39">
        <v>0.4</v>
      </c>
      <c r="R296" s="19">
        <v>16.52</v>
      </c>
      <c r="S296" s="19">
        <v>96.8</v>
      </c>
      <c r="T296" s="95" t="str">
        <f t="shared" si="13"/>
        <v>7.8.2</v>
      </c>
    </row>
    <row r="297" spans="1:20" ht="26.25" customHeight="1" thickBot="1" x14ac:dyDescent="0.35">
      <c r="A297" s="61"/>
      <c r="B297" s="255" t="s">
        <v>29</v>
      </c>
      <c r="C297" s="256"/>
      <c r="D297" s="256"/>
      <c r="E297" s="257"/>
      <c r="F297" s="54">
        <v>30</v>
      </c>
      <c r="G297" s="99">
        <v>3.9</v>
      </c>
      <c r="H297" s="99">
        <v>0.9</v>
      </c>
      <c r="I297" s="100">
        <v>12</v>
      </c>
      <c r="J297" s="78">
        <v>75</v>
      </c>
      <c r="K297" s="91" t="s">
        <v>37</v>
      </c>
      <c r="L297" s="6"/>
      <c r="M297" s="29"/>
      <c r="N297" s="75" t="str">
        <f t="shared" si="12"/>
        <v>Хлеб ржаной</v>
      </c>
      <c r="O297" s="78">
        <v>40</v>
      </c>
      <c r="P297" s="182">
        <v>5.2</v>
      </c>
      <c r="Q297" s="109">
        <v>1.2</v>
      </c>
      <c r="R297" s="108">
        <v>16</v>
      </c>
      <c r="S297" s="110">
        <v>100</v>
      </c>
      <c r="T297" s="95" t="str">
        <f t="shared" si="13"/>
        <v>7.8.2</v>
      </c>
    </row>
    <row r="298" spans="1:20" ht="16.2" thickBot="1" x14ac:dyDescent="0.35">
      <c r="A298" s="248" t="s">
        <v>11</v>
      </c>
      <c r="B298" s="258"/>
      <c r="C298" s="258"/>
      <c r="D298" s="258"/>
      <c r="E298" s="249"/>
      <c r="F298" s="208" t="str">
        <f>ROUND(F290+F291+F294+F295+F296+F297+30,0)&amp;"/"&amp;A292</f>
        <v>510/25</v>
      </c>
      <c r="G298" s="52">
        <f>SUM(G290:G297)</f>
        <v>21.52</v>
      </c>
      <c r="H298" s="27">
        <f>SUM(H290:H297)</f>
        <v>9.4300000000000015</v>
      </c>
      <c r="I298" s="53">
        <f>SUM(I290:I297)</f>
        <v>68.44</v>
      </c>
      <c r="J298" s="37">
        <f>SUM(J290:J297)</f>
        <v>479.1</v>
      </c>
      <c r="K298" s="92"/>
      <c r="L298" s="6"/>
      <c r="M298" s="248" t="s">
        <v>11</v>
      </c>
      <c r="N298" s="249"/>
      <c r="O298" s="206" t="str">
        <f>ROUND(O290+O291+O294+O295+O296+O297+30,0)&amp;"/"&amp;M292</f>
        <v>615/30</v>
      </c>
      <c r="P298" s="53">
        <f>SUM(P290:P297)</f>
        <v>26.619999999999994</v>
      </c>
      <c r="Q298" s="37">
        <f>SUM(Q290:Q297)</f>
        <v>16.75</v>
      </c>
      <c r="R298" s="27">
        <f>SUM(R290:R297)</f>
        <v>84.17</v>
      </c>
      <c r="S298" s="37">
        <f>SUM(S290:S297)</f>
        <v>605.49</v>
      </c>
      <c r="T298" s="86"/>
    </row>
    <row r="299" spans="1:20" ht="36" customHeight="1" x14ac:dyDescent="0.3">
      <c r="A299" s="59" t="s">
        <v>12</v>
      </c>
      <c r="B299" s="260" t="s">
        <v>253</v>
      </c>
      <c r="C299" s="261"/>
      <c r="D299" s="261"/>
      <c r="E299" s="262"/>
      <c r="F299" s="77">
        <v>81</v>
      </c>
      <c r="G299" s="77">
        <f>5.859-0.41+1.08</f>
        <v>6.5289999999999999</v>
      </c>
      <c r="H299" s="113">
        <f>4.256-2.37+1.28</f>
        <v>3.1660000000000004</v>
      </c>
      <c r="I299" s="77">
        <f>11.136-3.58+8.4</f>
        <v>15.956</v>
      </c>
      <c r="J299" s="113">
        <f>106.45-34.34+48</f>
        <v>120.11</v>
      </c>
      <c r="K299" s="114" t="s">
        <v>122</v>
      </c>
      <c r="L299" s="5"/>
      <c r="M299" s="72" t="str">
        <f>A299</f>
        <v>Полдник</v>
      </c>
      <c r="N299" s="73" t="str">
        <f>B299</f>
        <v>Творожно - рисовая запеканка, соус сладкий ванильный</v>
      </c>
      <c r="O299" s="77">
        <v>102</v>
      </c>
      <c r="P299" s="183">
        <f>7.693-0.55+1.44</f>
        <v>8.5830000000000002</v>
      </c>
      <c r="Q299" s="76">
        <f>5.902-3.26+1.7</f>
        <v>4.3420000000000005</v>
      </c>
      <c r="R299" s="51">
        <f>14.081-5.31+11.2</f>
        <v>19.971</v>
      </c>
      <c r="S299" s="77">
        <f>286.9-49.22+64</f>
        <v>301.67999999999995</v>
      </c>
      <c r="T299" s="83" t="str">
        <f>K299</f>
        <v>4.17.12</v>
      </c>
    </row>
    <row r="300" spans="1:20" ht="22.5" hidden="1" customHeight="1" x14ac:dyDescent="0.3">
      <c r="A300" s="111"/>
      <c r="B300" s="263"/>
      <c r="C300" s="264"/>
      <c r="D300" s="264"/>
      <c r="E300" s="264"/>
      <c r="F300" s="20"/>
      <c r="G300" s="20"/>
      <c r="H300" s="149"/>
      <c r="I300" s="20"/>
      <c r="J300" s="149"/>
      <c r="K300" s="89"/>
      <c r="L300" s="5"/>
      <c r="M300" s="112"/>
      <c r="N300" s="73">
        <f>B300</f>
        <v>0</v>
      </c>
      <c r="O300" s="51"/>
      <c r="P300" s="183"/>
      <c r="Q300" s="76"/>
      <c r="R300" s="51"/>
      <c r="S300" s="51"/>
      <c r="T300" s="83">
        <f>K300</f>
        <v>0</v>
      </c>
    </row>
    <row r="301" spans="1:20" ht="15.6" hidden="1" x14ac:dyDescent="0.3">
      <c r="A301" s="60"/>
      <c r="B301" s="252"/>
      <c r="C301" s="253"/>
      <c r="D301" s="253"/>
      <c r="E301" s="254"/>
      <c r="F301" s="19"/>
      <c r="G301" s="19"/>
      <c r="H301" s="39"/>
      <c r="I301" s="19"/>
      <c r="J301" s="39"/>
      <c r="K301" s="90"/>
      <c r="L301" s="6"/>
      <c r="M301" s="60"/>
      <c r="N301" s="74">
        <f>B301</f>
        <v>0</v>
      </c>
      <c r="O301" s="19"/>
      <c r="P301" s="181"/>
      <c r="Q301" s="39"/>
      <c r="R301" s="19"/>
      <c r="S301" s="19"/>
      <c r="T301" s="83">
        <f>K301</f>
        <v>0</v>
      </c>
    </row>
    <row r="302" spans="1:20" ht="24.75" customHeight="1" thickBot="1" x14ac:dyDescent="0.35">
      <c r="A302" s="60"/>
      <c r="B302" s="295" t="s">
        <v>6</v>
      </c>
      <c r="C302" s="295"/>
      <c r="D302" s="295"/>
      <c r="E302" s="295"/>
      <c r="F302" s="19">
        <v>150</v>
      </c>
      <c r="G302" s="19">
        <v>2E-3</v>
      </c>
      <c r="H302" s="39"/>
      <c r="I302" s="19">
        <v>5.2709999999999999</v>
      </c>
      <c r="J302" s="39">
        <v>21.507999999999999</v>
      </c>
      <c r="K302" s="90" t="s">
        <v>48</v>
      </c>
      <c r="L302" s="6"/>
      <c r="M302" s="60"/>
      <c r="N302" s="74" t="str">
        <f>B302</f>
        <v>Чай с сахаром</v>
      </c>
      <c r="O302" s="19">
        <v>180</v>
      </c>
      <c r="P302" s="181">
        <v>2E-3</v>
      </c>
      <c r="Q302" s="39"/>
      <c r="R302" s="19">
        <v>7.1159999999999997</v>
      </c>
      <c r="S302" s="19">
        <v>28.841999999999999</v>
      </c>
      <c r="T302" s="83" t="str">
        <f>K302</f>
        <v>7.43</v>
      </c>
    </row>
    <row r="303" spans="1:20" ht="16.2" hidden="1" thickBot="1" x14ac:dyDescent="0.35">
      <c r="A303" s="61"/>
      <c r="B303" s="291"/>
      <c r="C303" s="292"/>
      <c r="D303" s="292"/>
      <c r="E303" s="293"/>
      <c r="F303" s="26"/>
      <c r="G303" s="54"/>
      <c r="H303" s="58"/>
      <c r="I303" s="54"/>
      <c r="J303" s="57"/>
      <c r="K303" s="93"/>
      <c r="L303" s="6"/>
      <c r="M303" s="61"/>
      <c r="N303" s="75"/>
      <c r="O303" s="61"/>
      <c r="P303" s="184"/>
      <c r="Q303" s="75"/>
      <c r="R303" s="61"/>
      <c r="S303" s="78"/>
      <c r="T303" s="83">
        <f>K303</f>
        <v>0</v>
      </c>
    </row>
    <row r="304" spans="1:20" ht="22.5" customHeight="1" thickBot="1" x14ac:dyDescent="0.35">
      <c r="A304" s="248" t="s">
        <v>13</v>
      </c>
      <c r="B304" s="258"/>
      <c r="C304" s="258"/>
      <c r="D304" s="258"/>
      <c r="E304" s="249"/>
      <c r="F304" s="27">
        <f>SUM(F299:F303)</f>
        <v>231</v>
      </c>
      <c r="G304" s="52">
        <f>SUM(G299:G303)</f>
        <v>6.5309999999999997</v>
      </c>
      <c r="H304" s="27">
        <f>SUM(H299:H303)</f>
        <v>3.1660000000000004</v>
      </c>
      <c r="I304" s="53">
        <f>SUM(I299:I303)</f>
        <v>21.227</v>
      </c>
      <c r="J304" s="27">
        <f>SUM(J299:J303)</f>
        <v>141.61799999999999</v>
      </c>
      <c r="K304" s="92"/>
      <c r="L304" s="6"/>
      <c r="M304" s="248" t="s">
        <v>13</v>
      </c>
      <c r="N304" s="249"/>
      <c r="O304" s="27">
        <f>SUM(O299:O303)</f>
        <v>282</v>
      </c>
      <c r="P304" s="37">
        <f>SUM(P299:P303)</f>
        <v>8.5850000000000009</v>
      </c>
      <c r="Q304" s="27">
        <f>SUM(Q299:Q303)</f>
        <v>4.3420000000000005</v>
      </c>
      <c r="R304" s="53">
        <f>SUM(R299:R303)</f>
        <v>27.087</v>
      </c>
      <c r="S304" s="37">
        <f>SUM(S299:S303)</f>
        <v>330.52199999999993</v>
      </c>
      <c r="T304" s="86"/>
    </row>
    <row r="305" spans="1:20" ht="26.25" customHeight="1" thickBot="1" x14ac:dyDescent="0.35">
      <c r="A305" s="250" t="s">
        <v>17</v>
      </c>
      <c r="B305" s="251"/>
      <c r="C305" s="251"/>
      <c r="D305" s="251"/>
      <c r="E305" s="251"/>
      <c r="F305" s="207" t="str">
        <f>ROUND(F286+F289+F304+510,0)&amp;"/"&amp;25</f>
        <v>1104/25</v>
      </c>
      <c r="G305" s="104">
        <f>G286+G289+G298+G304</f>
        <v>33.103000000000002</v>
      </c>
      <c r="H305" s="106">
        <f>H286+H289+H298+H304</f>
        <v>21.126000000000001</v>
      </c>
      <c r="I305" s="107">
        <f>I286+I289+I298+I304</f>
        <v>132.99799999999999</v>
      </c>
      <c r="J305" s="105">
        <f>J286+J289+J298+J304</f>
        <v>926.81600000000003</v>
      </c>
      <c r="K305" s="94"/>
      <c r="L305" s="7"/>
      <c r="M305" s="250" t="str">
        <f>A305</f>
        <v>Итого за день:</v>
      </c>
      <c r="N305" s="251"/>
      <c r="O305" s="207" t="str">
        <f>ROUND(O286+O289+O304+615,0)&amp;"/"&amp;25</f>
        <v>1345/25</v>
      </c>
      <c r="P305" s="105">
        <f>P286+P289+P298+P304</f>
        <v>41.489999999999995</v>
      </c>
      <c r="Q305" s="106">
        <f>Q286+Q289+Q298+Q304</f>
        <v>43.170999999999999</v>
      </c>
      <c r="R305" s="105">
        <f>R286+R289+R298+R304</f>
        <v>157.625</v>
      </c>
      <c r="S305" s="106">
        <f>S286+S289+S298+S304</f>
        <v>1399.4349999999999</v>
      </c>
      <c r="T305" s="88"/>
    </row>
    <row r="306" spans="1:20" x14ac:dyDescent="0.3">
      <c r="K306" s="7"/>
    </row>
    <row r="307" spans="1:20" x14ac:dyDescent="0.3">
      <c r="K307" s="7"/>
    </row>
    <row r="308" spans="1:20" x14ac:dyDescent="0.3">
      <c r="K308" s="7"/>
    </row>
    <row r="309" spans="1:20" x14ac:dyDescent="0.3">
      <c r="K309" s="7"/>
    </row>
    <row r="310" spans="1:20" x14ac:dyDescent="0.3">
      <c r="K310" s="7"/>
    </row>
    <row r="311" spans="1:20" x14ac:dyDescent="0.3">
      <c r="K311" s="7"/>
    </row>
    <row r="312" spans="1:20" x14ac:dyDescent="0.3">
      <c r="K312" s="7"/>
    </row>
    <row r="313" spans="1:20" x14ac:dyDescent="0.3">
      <c r="K313" s="7"/>
    </row>
    <row r="314" spans="1:20" x14ac:dyDescent="0.3">
      <c r="K314" s="7"/>
    </row>
    <row r="315" spans="1:20" x14ac:dyDescent="0.3">
      <c r="K315" s="7"/>
    </row>
    <row r="316" spans="1:20" x14ac:dyDescent="0.3">
      <c r="K316" s="7"/>
    </row>
    <row r="317" spans="1:20" x14ac:dyDescent="0.3">
      <c r="K317" s="7"/>
    </row>
    <row r="318" spans="1:20" x14ac:dyDescent="0.3">
      <c r="K318" s="7"/>
    </row>
    <row r="319" spans="1:20" x14ac:dyDescent="0.3">
      <c r="K319" s="7"/>
    </row>
    <row r="320" spans="1:20" ht="15.6" x14ac:dyDescent="0.3">
      <c r="A320" s="270"/>
      <c r="B320" s="270"/>
      <c r="C320" s="270"/>
      <c r="D320" s="270"/>
      <c r="E320" s="270"/>
      <c r="F320" s="270"/>
      <c r="G320" s="270"/>
      <c r="H320" s="270"/>
      <c r="I320" s="270"/>
      <c r="J320" s="270"/>
      <c r="K320" s="148"/>
      <c r="L320" s="148"/>
      <c r="M320" s="270" t="str">
        <f>M269</f>
        <v xml:space="preserve">Утверждаю </v>
      </c>
      <c r="N320" s="270"/>
      <c r="O320" s="270"/>
      <c r="P320" s="270"/>
      <c r="Q320" s="270"/>
      <c r="R320" s="270"/>
      <c r="S320" s="270"/>
      <c r="T320" s="270"/>
    </row>
    <row r="321" spans="1:21" ht="15.6" x14ac:dyDescent="0.3">
      <c r="A321" s="270"/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148"/>
      <c r="M321" s="270" t="str">
        <f>M270</f>
        <v>Заведующий МБДОУ «Д/С № 3</v>
      </c>
      <c r="N321" s="270"/>
      <c r="O321" s="270"/>
      <c r="P321" s="270"/>
      <c r="Q321" s="270"/>
      <c r="R321" s="270"/>
      <c r="S321" s="270"/>
      <c r="T321" s="270"/>
    </row>
    <row r="322" spans="1:21" ht="15.6" x14ac:dyDescent="0.3">
      <c r="A322" s="270"/>
      <c r="B322" s="270"/>
      <c r="C322" s="270"/>
      <c r="D322" s="270"/>
      <c r="E322" s="270"/>
      <c r="F322" s="270"/>
      <c r="G322" s="270"/>
      <c r="H322" s="270"/>
      <c r="I322" s="270"/>
      <c r="J322" s="270"/>
      <c r="K322" s="270"/>
      <c r="L322" s="148"/>
      <c r="M322" s="270" t="str">
        <f>Q222</f>
        <v xml:space="preserve"> кп Горные Ключи» В.В. Юшкова</v>
      </c>
      <c r="N322" s="270"/>
      <c r="O322" s="270"/>
      <c r="P322" s="270"/>
      <c r="Q322" s="270"/>
      <c r="R322" s="270"/>
      <c r="S322" s="270"/>
      <c r="T322" s="270"/>
    </row>
    <row r="323" spans="1:21" ht="15.6" x14ac:dyDescent="0.3">
      <c r="A323" s="270"/>
      <c r="B323" s="270"/>
      <c r="C323" s="270"/>
      <c r="D323" s="270"/>
      <c r="E323" s="270"/>
      <c r="F323" s="270"/>
      <c r="G323" s="270"/>
      <c r="H323" s="270"/>
      <c r="I323" s="270"/>
      <c r="J323" s="270"/>
      <c r="K323" s="270"/>
      <c r="L323" s="3"/>
      <c r="M323" s="270" t="str">
        <f>M272</f>
        <v>_______________</v>
      </c>
      <c r="N323" s="270"/>
      <c r="O323" s="270"/>
      <c r="P323" s="270"/>
      <c r="Q323" s="270"/>
      <c r="R323" s="270"/>
      <c r="S323" s="270"/>
      <c r="T323" s="270"/>
    </row>
    <row r="324" spans="1:21" ht="15.6" x14ac:dyDescent="0.3">
      <c r="A324" s="270"/>
      <c r="B324" s="270"/>
      <c r="C324" s="270"/>
      <c r="D324" s="270"/>
      <c r="E324" s="270"/>
      <c r="F324" s="270"/>
      <c r="G324" s="270"/>
      <c r="H324" s="270"/>
      <c r="I324" s="270"/>
      <c r="J324" s="270"/>
      <c r="K324" s="270"/>
      <c r="L324" s="149"/>
      <c r="M324" s="270"/>
      <c r="N324" s="270"/>
      <c r="O324" s="270"/>
      <c r="P324" s="270"/>
      <c r="Q324" s="270"/>
      <c r="R324" s="270"/>
      <c r="S324" s="270"/>
      <c r="T324" s="270"/>
    </row>
    <row r="325" spans="1:21" ht="20.399999999999999" x14ac:dyDescent="0.3">
      <c r="A325" s="269" t="str">
        <f>A274</f>
        <v>МЕНЮ ПРИГОТАВЛИВАЕМЫХ БЛЮД</v>
      </c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</row>
    <row r="326" spans="1:21" ht="15.6" x14ac:dyDescent="0.3">
      <c r="A326" s="294"/>
      <c r="B326" s="294"/>
      <c r="C326" s="294"/>
      <c r="D326" s="294"/>
      <c r="E326" s="294"/>
      <c r="F326" s="294"/>
      <c r="G326" s="294"/>
      <c r="H326" s="294"/>
      <c r="I326" s="294"/>
      <c r="J326" s="294"/>
      <c r="K326" s="294"/>
      <c r="L326" s="149"/>
      <c r="M326" s="294"/>
      <c r="N326" s="294"/>
      <c r="O326" s="294"/>
      <c r="P326" s="294"/>
      <c r="Q326" s="294"/>
      <c r="R326" s="294"/>
      <c r="S326" s="294"/>
      <c r="T326" s="294"/>
      <c r="U326" s="294"/>
    </row>
    <row r="327" spans="1:21" ht="15.6" x14ac:dyDescent="0.3">
      <c r="A327" s="296" t="s">
        <v>248</v>
      </c>
      <c r="B327" s="296"/>
      <c r="C327" s="296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</row>
    <row r="328" spans="1:21" ht="15.6" x14ac:dyDescent="0.3">
      <c r="A328" s="294"/>
      <c r="B328" s="294"/>
      <c r="C328" s="294"/>
      <c r="D328" s="294"/>
      <c r="E328" s="294"/>
      <c r="F328" s="294"/>
      <c r="G328" s="294"/>
      <c r="H328" s="294"/>
      <c r="I328" s="294"/>
      <c r="J328" s="294"/>
      <c r="K328" s="294"/>
      <c r="L328" s="3"/>
      <c r="M328" s="294"/>
      <c r="N328" s="294"/>
      <c r="O328" s="294"/>
      <c r="P328" s="294"/>
      <c r="Q328" s="294"/>
      <c r="R328" s="294"/>
      <c r="S328" s="294"/>
    </row>
    <row r="329" spans="1:21" ht="17.25" customHeight="1" x14ac:dyDescent="0.3">
      <c r="A329" s="234"/>
      <c r="B329" s="234"/>
      <c r="C329" s="234"/>
      <c r="D329" s="234"/>
      <c r="E329" s="234"/>
      <c r="F329" s="234"/>
      <c r="G329" s="234"/>
      <c r="H329" s="234"/>
      <c r="I329" s="234"/>
      <c r="J329" s="234"/>
      <c r="K329" s="234"/>
      <c r="L329" s="150"/>
      <c r="M329" s="234"/>
      <c r="N329" s="234"/>
      <c r="O329" s="234"/>
      <c r="P329" s="234"/>
      <c r="Q329" s="234"/>
      <c r="R329" s="234"/>
      <c r="S329" s="234"/>
    </row>
    <row r="330" spans="1:21" ht="25.5" customHeight="1" thickBot="1" x14ac:dyDescent="0.4">
      <c r="A330" s="298" t="str">
        <f>A278</f>
        <v>ВОЗРАСТНАЯ КАТЕГОРИЯ от 1 года до 3 лет</v>
      </c>
      <c r="B330" s="298"/>
      <c r="C330" s="298"/>
      <c r="D330" s="298"/>
      <c r="E330" s="298"/>
      <c r="F330" s="298"/>
      <c r="G330" s="298"/>
      <c r="H330" s="298"/>
      <c r="I330" s="298"/>
      <c r="J330" s="298"/>
      <c r="K330" s="298"/>
      <c r="L330" s="9"/>
      <c r="M330" s="299" t="str">
        <f>M278</f>
        <v>ВОЗРАСТНАЯ КАТЕГОРИЯ от 3 лет до 6 лет</v>
      </c>
      <c r="N330" s="299"/>
      <c r="O330" s="299"/>
      <c r="P330" s="299"/>
      <c r="Q330" s="299"/>
      <c r="R330" s="299"/>
      <c r="S330" s="299"/>
      <c r="T330" s="299"/>
    </row>
    <row r="331" spans="1:21" ht="15" thickBot="1" x14ac:dyDescent="0.35">
      <c r="A331" s="235" t="s">
        <v>1</v>
      </c>
      <c r="B331" s="237" t="s">
        <v>4</v>
      </c>
      <c r="C331" s="238"/>
      <c r="D331" s="238"/>
      <c r="E331" s="239"/>
      <c r="F331" s="235" t="s">
        <v>2</v>
      </c>
      <c r="G331" s="243" t="s">
        <v>33</v>
      </c>
      <c r="H331" s="244"/>
      <c r="I331" s="245"/>
      <c r="J331" s="246" t="s">
        <v>3</v>
      </c>
      <c r="K331" s="285" t="s">
        <v>34</v>
      </c>
      <c r="L331" s="9"/>
      <c r="M331" s="287" t="s">
        <v>1</v>
      </c>
      <c r="N331" s="289" t="s">
        <v>4</v>
      </c>
      <c r="O331" s="246" t="s">
        <v>2</v>
      </c>
      <c r="P331" s="243" t="s">
        <v>33</v>
      </c>
      <c r="Q331" s="244"/>
      <c r="R331" s="245"/>
      <c r="S331" s="289" t="s">
        <v>3</v>
      </c>
      <c r="T331" s="278" t="s">
        <v>34</v>
      </c>
    </row>
    <row r="332" spans="1:21" ht="15" thickBot="1" x14ac:dyDescent="0.35">
      <c r="A332" s="236"/>
      <c r="B332" s="240"/>
      <c r="C332" s="241"/>
      <c r="D332" s="241"/>
      <c r="E332" s="242"/>
      <c r="F332" s="236"/>
      <c r="G332" s="31" t="s">
        <v>30</v>
      </c>
      <c r="H332" s="31" t="s">
        <v>31</v>
      </c>
      <c r="I332" s="31" t="s">
        <v>32</v>
      </c>
      <c r="J332" s="247"/>
      <c r="K332" s="286"/>
      <c r="L332" s="10"/>
      <c r="M332" s="288"/>
      <c r="N332" s="290"/>
      <c r="O332" s="247"/>
      <c r="P332" s="147" t="str">
        <f>G332</f>
        <v>Б</v>
      </c>
      <c r="Q332" s="147" t="str">
        <f>H332</f>
        <v>Ж</v>
      </c>
      <c r="R332" s="146" t="str">
        <f>I332</f>
        <v>У</v>
      </c>
      <c r="S332" s="290"/>
      <c r="T332" s="279"/>
    </row>
    <row r="333" spans="1:21" ht="32.25" customHeight="1" x14ac:dyDescent="0.3">
      <c r="A333" s="44" t="s">
        <v>5</v>
      </c>
      <c r="B333" s="280" t="s">
        <v>68</v>
      </c>
      <c r="C333" s="280"/>
      <c r="D333" s="280"/>
      <c r="E333" s="280"/>
      <c r="F333" s="40">
        <v>130</v>
      </c>
      <c r="G333" s="40">
        <v>2.73</v>
      </c>
      <c r="H333" s="17">
        <v>9.82</v>
      </c>
      <c r="I333" s="40">
        <v>14.24</v>
      </c>
      <c r="J333" s="17">
        <v>153.31</v>
      </c>
      <c r="K333" s="79" t="s">
        <v>35</v>
      </c>
      <c r="L333" s="11"/>
      <c r="M333" s="63" t="s">
        <v>5</v>
      </c>
      <c r="N333" s="64" t="str">
        <f>B333</f>
        <v>Каша молочная жидкая гречневая</v>
      </c>
      <c r="O333" s="68">
        <v>150</v>
      </c>
      <c r="P333" s="67">
        <v>3.16</v>
      </c>
      <c r="Q333" s="68">
        <v>11.89</v>
      </c>
      <c r="R333" s="67">
        <v>16.52</v>
      </c>
      <c r="S333" s="68">
        <v>18.38</v>
      </c>
      <c r="T333" s="83" t="str">
        <f>K333</f>
        <v>7.45</v>
      </c>
    </row>
    <row r="334" spans="1:21" ht="24.9" customHeight="1" x14ac:dyDescent="0.3">
      <c r="A334" s="45"/>
      <c r="B334" s="281" t="s">
        <v>6</v>
      </c>
      <c r="C334" s="281"/>
      <c r="D334" s="281"/>
      <c r="E334" s="281"/>
      <c r="F334" s="18">
        <v>150</v>
      </c>
      <c r="G334" s="18">
        <v>2E-3</v>
      </c>
      <c r="H334" s="33"/>
      <c r="I334" s="18">
        <v>5.2709999999999999</v>
      </c>
      <c r="J334" s="33">
        <v>21.507999999999999</v>
      </c>
      <c r="K334" s="80" t="s">
        <v>48</v>
      </c>
      <c r="L334" s="12"/>
      <c r="M334" s="45"/>
      <c r="N334" s="65" t="str">
        <f>B334</f>
        <v>Чай с сахаром</v>
      </c>
      <c r="O334" s="18">
        <v>180</v>
      </c>
      <c r="P334" s="33">
        <v>2E-3</v>
      </c>
      <c r="Q334" s="18"/>
      <c r="R334" s="33" t="s">
        <v>50</v>
      </c>
      <c r="S334" s="18">
        <v>28.841999999999999</v>
      </c>
      <c r="T334" s="84" t="str">
        <f>K334</f>
        <v>7.43</v>
      </c>
    </row>
    <row r="335" spans="1:21" ht="24.9" customHeight="1" x14ac:dyDescent="0.3">
      <c r="A335" s="230" t="s">
        <v>249</v>
      </c>
      <c r="B335" s="281" t="s">
        <v>14</v>
      </c>
      <c r="C335" s="281"/>
      <c r="D335" s="281"/>
      <c r="E335" s="281"/>
      <c r="F335" s="197">
        <v>30</v>
      </c>
      <c r="G335" s="18">
        <v>2.25</v>
      </c>
      <c r="H335" s="33">
        <v>0.87</v>
      </c>
      <c r="I335" s="18">
        <v>15.27</v>
      </c>
      <c r="J335" s="101">
        <v>79.2</v>
      </c>
      <c r="K335" s="80" t="s">
        <v>250</v>
      </c>
      <c r="L335" s="12"/>
      <c r="M335" s="230" t="s">
        <v>249</v>
      </c>
      <c r="N335" s="65" t="str">
        <f>B335</f>
        <v>Батон  (пшеничный)</v>
      </c>
      <c r="O335" s="18">
        <v>40</v>
      </c>
      <c r="P335" s="101">
        <v>3</v>
      </c>
      <c r="Q335" s="18">
        <v>1.1599999999999999</v>
      </c>
      <c r="R335" s="33">
        <v>20.36</v>
      </c>
      <c r="S335" s="18">
        <v>105.6</v>
      </c>
      <c r="T335" s="84" t="str">
        <f>K335</f>
        <v>1.66</v>
      </c>
    </row>
    <row r="336" spans="1:21" ht="24.9" customHeight="1" thickBot="1" x14ac:dyDescent="0.35">
      <c r="A336" s="231"/>
      <c r="B336" s="282" t="s">
        <v>7</v>
      </c>
      <c r="C336" s="283"/>
      <c r="D336" s="283"/>
      <c r="E336" s="284"/>
      <c r="F336" s="48">
        <v>5</v>
      </c>
      <c r="G336" s="18">
        <v>0.05</v>
      </c>
      <c r="H336" s="33">
        <v>3.63</v>
      </c>
      <c r="I336" s="18">
        <v>7.0000000000000007E-2</v>
      </c>
      <c r="J336" s="101">
        <v>33.1</v>
      </c>
      <c r="K336" s="80" t="s">
        <v>250</v>
      </c>
      <c r="L336" s="12"/>
      <c r="M336" s="231"/>
      <c r="N336" s="65" t="str">
        <f>B336</f>
        <v>Масло сливочное</v>
      </c>
      <c r="O336" s="18">
        <v>6</v>
      </c>
      <c r="P336" s="33">
        <v>0.06</v>
      </c>
      <c r="Q336" s="18">
        <v>4.3499999999999996</v>
      </c>
      <c r="R336" s="33">
        <v>8.4000000000000005E-2</v>
      </c>
      <c r="S336" s="18">
        <v>39.72</v>
      </c>
      <c r="T336" s="84" t="str">
        <f>K336</f>
        <v>1.66</v>
      </c>
    </row>
    <row r="337" spans="1:20" ht="24.9" hidden="1" customHeight="1" thickBot="1" x14ac:dyDescent="0.35">
      <c r="A337" s="46"/>
      <c r="B337" s="282"/>
      <c r="C337" s="283"/>
      <c r="D337" s="283"/>
      <c r="E337" s="284"/>
      <c r="F337" s="164"/>
      <c r="G337" s="41"/>
      <c r="H337" s="34"/>
      <c r="I337" s="41"/>
      <c r="J337" s="47"/>
      <c r="K337" s="81"/>
      <c r="L337" s="12"/>
      <c r="M337" s="46"/>
      <c r="N337" s="66">
        <f>B337</f>
        <v>0</v>
      </c>
      <c r="O337" s="48"/>
      <c r="P337" s="34"/>
      <c r="Q337" s="48"/>
      <c r="R337" s="34"/>
      <c r="S337" s="48"/>
      <c r="T337" s="85">
        <f>K337</f>
        <v>0</v>
      </c>
    </row>
    <row r="338" spans="1:20" ht="24.9" customHeight="1" thickBot="1" x14ac:dyDescent="0.35">
      <c r="A338" s="272" t="s">
        <v>8</v>
      </c>
      <c r="B338" s="273"/>
      <c r="C338" s="273"/>
      <c r="D338" s="273"/>
      <c r="E338" s="274"/>
      <c r="F338" s="198">
        <f>SUM(F333:F336)</f>
        <v>315</v>
      </c>
      <c r="G338" s="42">
        <f>SUM(G333:G337)</f>
        <v>5.0319999999999991</v>
      </c>
      <c r="H338" s="42">
        <f>SUM(H333:H337)</f>
        <v>14.32</v>
      </c>
      <c r="I338" s="42">
        <f>SUM(I333:I337)</f>
        <v>34.850999999999999</v>
      </c>
      <c r="J338" s="195">
        <f>SUM(J333:J337)</f>
        <v>287.11800000000005</v>
      </c>
      <c r="K338" s="21"/>
      <c r="L338" s="13"/>
      <c r="M338" s="272" t="s">
        <v>8</v>
      </c>
      <c r="N338" s="274"/>
      <c r="O338" s="42">
        <f>SUM(O333:O337)</f>
        <v>376</v>
      </c>
      <c r="P338" s="50">
        <f>SUM(P333:P337)</f>
        <v>6.2219999999999995</v>
      </c>
      <c r="Q338" s="42">
        <f>SUM(Q333:Q337)</f>
        <v>17.399999999999999</v>
      </c>
      <c r="R338" s="103">
        <f>SUM(R333:R337)</f>
        <v>36.963999999999999</v>
      </c>
      <c r="S338" s="35">
        <f>SUM(S333:S337)</f>
        <v>192.542</v>
      </c>
      <c r="T338" s="86"/>
    </row>
    <row r="339" spans="1:20" ht="32.25" hidden="1" customHeight="1" thickBot="1" x14ac:dyDescent="0.35">
      <c r="A339" s="62" t="s">
        <v>9</v>
      </c>
      <c r="B339" s="275"/>
      <c r="C339" s="276"/>
      <c r="D339" s="276"/>
      <c r="E339" s="277"/>
      <c r="F339" s="43"/>
      <c r="G339" s="43"/>
      <c r="H339" s="36"/>
      <c r="I339" s="43"/>
      <c r="J339" s="36"/>
      <c r="K339" s="82"/>
      <c r="L339" s="11"/>
      <c r="M339" s="69" t="s">
        <v>9</v>
      </c>
      <c r="N339" s="70">
        <f>B339</f>
        <v>0</v>
      </c>
      <c r="O339" s="43"/>
      <c r="P339" s="43"/>
      <c r="Q339" s="71"/>
      <c r="R339" s="43"/>
      <c r="S339" s="43"/>
      <c r="T339" s="83">
        <f>K339</f>
        <v>0</v>
      </c>
    </row>
    <row r="340" spans="1:20" ht="24.9" hidden="1" customHeight="1" thickBot="1" x14ac:dyDescent="0.35">
      <c r="A340" s="8"/>
      <c r="B340" s="267"/>
      <c r="C340" s="267"/>
      <c r="D340" s="267"/>
      <c r="E340" s="268"/>
      <c r="F340" s="20"/>
      <c r="G340" s="20"/>
      <c r="H340" s="149"/>
      <c r="I340" s="14"/>
      <c r="J340" s="14"/>
      <c r="K340" s="22"/>
      <c r="L340" s="5"/>
      <c r="M340" s="8"/>
      <c r="N340" s="23"/>
      <c r="O340" s="23"/>
      <c r="P340" s="24"/>
      <c r="Q340" s="24"/>
      <c r="R340" s="24"/>
      <c r="S340" s="14"/>
      <c r="T340" s="87"/>
    </row>
    <row r="341" spans="1:20" ht="24.9" hidden="1" customHeight="1" thickBot="1" x14ac:dyDescent="0.35">
      <c r="A341" s="248" t="s">
        <v>10</v>
      </c>
      <c r="B341" s="258"/>
      <c r="C341" s="258"/>
      <c r="D341" s="258"/>
      <c r="E341" s="249"/>
      <c r="F341" s="52">
        <f>SUM(F339:F340)</f>
        <v>0</v>
      </c>
      <c r="G341" s="27">
        <f>SUM(G339:G340)</f>
        <v>0</v>
      </c>
      <c r="H341" s="27"/>
      <c r="I341" s="53">
        <f>SUM(I339:I340)</f>
        <v>0</v>
      </c>
      <c r="J341" s="53">
        <f>SUM(J339:J340)</f>
        <v>0</v>
      </c>
      <c r="K341" s="27"/>
      <c r="L341" s="3"/>
      <c r="M341" s="248" t="s">
        <v>10</v>
      </c>
      <c r="N341" s="258"/>
      <c r="O341" s="15">
        <f>SUM(O339:O340)</f>
        <v>0</v>
      </c>
      <c r="P341" s="27">
        <f>SUM(P339:P340)</f>
        <v>0</v>
      </c>
      <c r="Q341" s="37"/>
      <c r="R341" s="27">
        <f>SUM(R339:R340)</f>
        <v>0</v>
      </c>
      <c r="S341" s="37">
        <f>SUM(S339:S340)</f>
        <v>0</v>
      </c>
      <c r="T341" s="86"/>
    </row>
    <row r="342" spans="1:20" ht="24.9" customHeight="1" x14ac:dyDescent="0.3">
      <c r="A342" s="59" t="s">
        <v>15</v>
      </c>
      <c r="B342" s="266" t="s">
        <v>77</v>
      </c>
      <c r="C342" s="267"/>
      <c r="D342" s="267"/>
      <c r="E342" s="268"/>
      <c r="F342" s="25">
        <v>15</v>
      </c>
      <c r="G342" s="25">
        <v>0.26</v>
      </c>
      <c r="H342" s="25">
        <v>0.02</v>
      </c>
      <c r="I342" s="56">
        <v>1.38</v>
      </c>
      <c r="J342" s="25">
        <v>6.4</v>
      </c>
      <c r="K342" s="89" t="s">
        <v>53</v>
      </c>
      <c r="L342" s="5"/>
      <c r="M342" s="72" t="s">
        <v>15</v>
      </c>
      <c r="N342" s="73" t="str">
        <f t="shared" ref="N342:N349" si="14">B342</f>
        <v>Морковь отварная</v>
      </c>
      <c r="O342" s="77">
        <v>20</v>
      </c>
      <c r="P342" s="77">
        <v>0.34</v>
      </c>
      <c r="Q342" s="76">
        <v>0.03</v>
      </c>
      <c r="R342" s="77">
        <v>1.79</v>
      </c>
      <c r="S342" s="77">
        <v>8.32</v>
      </c>
      <c r="T342" s="83" t="str">
        <f>K342</f>
        <v>4.10</v>
      </c>
    </row>
    <row r="343" spans="1:20" ht="33" customHeight="1" x14ac:dyDescent="0.3">
      <c r="A343" s="60"/>
      <c r="B343" s="252" t="s">
        <v>251</v>
      </c>
      <c r="C343" s="253"/>
      <c r="D343" s="253"/>
      <c r="E343" s="254"/>
      <c r="F343" s="19">
        <v>150</v>
      </c>
      <c r="G343" s="97">
        <v>6.1</v>
      </c>
      <c r="H343" s="97">
        <v>3.9</v>
      </c>
      <c r="I343" s="98">
        <v>14.2</v>
      </c>
      <c r="J343" s="96">
        <v>84.2</v>
      </c>
      <c r="K343" s="90" t="s">
        <v>42</v>
      </c>
      <c r="L343" s="3"/>
      <c r="M343" s="28"/>
      <c r="N343" s="74" t="str">
        <f t="shared" si="14"/>
        <v>Суп картфельный с клецками на курином бульоне</v>
      </c>
      <c r="O343" s="19">
        <v>180</v>
      </c>
      <c r="P343" s="19">
        <v>7.28</v>
      </c>
      <c r="Q343" s="39">
        <v>4.68</v>
      </c>
      <c r="R343" s="19">
        <v>16.88</v>
      </c>
      <c r="S343" s="19">
        <v>100.62</v>
      </c>
      <c r="T343" s="83" t="str">
        <f>K343</f>
        <v>2.23</v>
      </c>
    </row>
    <row r="344" spans="1:20" ht="24.9" customHeight="1" x14ac:dyDescent="0.3">
      <c r="A344" s="60"/>
      <c r="B344" s="252" t="s">
        <v>252</v>
      </c>
      <c r="C344" s="253"/>
      <c r="D344" s="253"/>
      <c r="E344" s="254"/>
      <c r="F344" s="19">
        <v>50</v>
      </c>
      <c r="G344" s="97">
        <v>11.113</v>
      </c>
      <c r="H344" s="97">
        <v>6.4829999999999997</v>
      </c>
      <c r="I344" s="98">
        <v>4.5030000000000001</v>
      </c>
      <c r="J344" s="96">
        <v>121.27</v>
      </c>
      <c r="K344" s="90" t="s">
        <v>63</v>
      </c>
      <c r="L344" s="6"/>
      <c r="M344" s="28"/>
      <c r="N344" s="74" t="str">
        <f t="shared" si="14"/>
        <v>Котлеты из птицы</v>
      </c>
      <c r="O344" s="19">
        <v>60</v>
      </c>
      <c r="P344" s="19">
        <v>13.42</v>
      </c>
      <c r="Q344" s="39">
        <v>8.3870000000000005</v>
      </c>
      <c r="R344" s="19">
        <v>5.8380000000000001</v>
      </c>
      <c r="S344" s="19">
        <v>153.03</v>
      </c>
      <c r="T344" s="95" t="str">
        <f t="shared" ref="T344:T349" si="15">K344</f>
        <v>3.49</v>
      </c>
    </row>
    <row r="345" spans="1:20" ht="24.9" customHeight="1" x14ac:dyDescent="0.3">
      <c r="A345" s="60"/>
      <c r="B345" s="252" t="s">
        <v>18</v>
      </c>
      <c r="C345" s="253"/>
      <c r="D345" s="253"/>
      <c r="E345" s="254"/>
      <c r="F345" s="19">
        <v>25</v>
      </c>
      <c r="G345" s="97">
        <v>0.2</v>
      </c>
      <c r="H345" s="97">
        <v>0.75</v>
      </c>
      <c r="I345" s="98">
        <v>1.1399999999999999</v>
      </c>
      <c r="J345" s="19">
        <v>12.15</v>
      </c>
      <c r="K345" s="90" t="s">
        <v>44</v>
      </c>
      <c r="L345" s="6"/>
      <c r="M345" s="28"/>
      <c r="N345" s="74" t="str">
        <f t="shared" si="14"/>
        <v>Соус томатный</v>
      </c>
      <c r="O345" s="19">
        <v>30</v>
      </c>
      <c r="P345" s="19">
        <v>0.37</v>
      </c>
      <c r="Q345" s="39">
        <v>1.5</v>
      </c>
      <c r="R345" s="19">
        <v>2.11</v>
      </c>
      <c r="S345" s="19">
        <v>23.43</v>
      </c>
      <c r="T345" s="95" t="str">
        <f t="shared" si="15"/>
        <v>5.8</v>
      </c>
    </row>
    <row r="346" spans="1:20" ht="24.9" customHeight="1" x14ac:dyDescent="0.3">
      <c r="A346" s="60"/>
      <c r="B346" s="252" t="s">
        <v>64</v>
      </c>
      <c r="C346" s="253"/>
      <c r="D346" s="253"/>
      <c r="E346" s="254"/>
      <c r="F346" s="19">
        <v>110</v>
      </c>
      <c r="G346" s="97">
        <v>10.38</v>
      </c>
      <c r="H346" s="97">
        <v>2.9</v>
      </c>
      <c r="I346" s="98">
        <v>21.69</v>
      </c>
      <c r="J346" s="19">
        <v>122.91</v>
      </c>
      <c r="K346" s="90" t="s">
        <v>65</v>
      </c>
      <c r="L346" s="6"/>
      <c r="M346" s="60"/>
      <c r="N346" s="74" t="str">
        <f t="shared" si="14"/>
        <v>Пюре гороховое</v>
      </c>
      <c r="O346" s="19">
        <v>130</v>
      </c>
      <c r="P346" s="19">
        <v>11.54</v>
      </c>
      <c r="Q346" s="39">
        <v>3.7</v>
      </c>
      <c r="R346" s="19">
        <v>24.11</v>
      </c>
      <c r="S346" s="19">
        <v>140.97999999999999</v>
      </c>
      <c r="T346" s="95" t="str">
        <f t="shared" si="15"/>
        <v>4.11</v>
      </c>
    </row>
    <row r="347" spans="1:20" ht="24.9" customHeight="1" x14ac:dyDescent="0.3">
      <c r="A347" s="60"/>
      <c r="B347" s="252" t="s">
        <v>22</v>
      </c>
      <c r="C347" s="253"/>
      <c r="D347" s="253"/>
      <c r="E347" s="254"/>
      <c r="F347" s="19">
        <v>150</v>
      </c>
      <c r="G347" s="97">
        <v>0.28000000000000003</v>
      </c>
      <c r="H347" s="97"/>
      <c r="I347" s="98">
        <v>9.39</v>
      </c>
      <c r="J347" s="19">
        <v>38.46</v>
      </c>
      <c r="K347" s="90" t="s">
        <v>40</v>
      </c>
      <c r="L347" s="6"/>
      <c r="M347" s="28"/>
      <c r="N347" s="74" t="str">
        <f t="shared" si="14"/>
        <v>Напиток из плодов шиповника</v>
      </c>
      <c r="O347" s="19">
        <v>180</v>
      </c>
      <c r="P347" s="19">
        <v>0.36</v>
      </c>
      <c r="Q347" s="39"/>
      <c r="R347" s="19">
        <v>12.39</v>
      </c>
      <c r="S347" s="19">
        <v>43.52</v>
      </c>
      <c r="T347" s="95" t="str">
        <f t="shared" si="15"/>
        <v>8.2.1</v>
      </c>
    </row>
    <row r="348" spans="1:20" ht="24.9" customHeight="1" x14ac:dyDescent="0.3">
      <c r="A348" s="60"/>
      <c r="B348" s="252" t="s">
        <v>16</v>
      </c>
      <c r="C348" s="253"/>
      <c r="D348" s="253"/>
      <c r="E348" s="254"/>
      <c r="F348" s="19">
        <v>20</v>
      </c>
      <c r="G348" s="97">
        <v>1.62</v>
      </c>
      <c r="H348" s="97">
        <v>0.2</v>
      </c>
      <c r="I348" s="98">
        <v>9.76</v>
      </c>
      <c r="J348" s="19">
        <v>48.4</v>
      </c>
      <c r="K348" s="90" t="s">
        <v>37</v>
      </c>
      <c r="L348" s="6"/>
      <c r="M348" s="60"/>
      <c r="N348" s="74" t="str">
        <f t="shared" si="14"/>
        <v>Хлеб пшеничный</v>
      </c>
      <c r="O348" s="19">
        <v>30</v>
      </c>
      <c r="P348" s="19">
        <v>2.4300000000000002</v>
      </c>
      <c r="Q348" s="39">
        <v>0.3</v>
      </c>
      <c r="R348" s="19">
        <v>14.64</v>
      </c>
      <c r="S348" s="19">
        <v>72.599999999999994</v>
      </c>
      <c r="T348" s="95" t="str">
        <f t="shared" si="15"/>
        <v>7.8.2</v>
      </c>
    </row>
    <row r="349" spans="1:20" ht="24.9" customHeight="1" thickBot="1" x14ac:dyDescent="0.35">
      <c r="A349" s="61"/>
      <c r="B349" s="255" t="s">
        <v>29</v>
      </c>
      <c r="C349" s="256"/>
      <c r="D349" s="256"/>
      <c r="E349" s="257"/>
      <c r="F349" s="26">
        <v>20</v>
      </c>
      <c r="G349" s="99">
        <v>2.6</v>
      </c>
      <c r="H349" s="99">
        <v>0.6</v>
      </c>
      <c r="I349" s="100">
        <v>8</v>
      </c>
      <c r="J349" s="78">
        <v>50</v>
      </c>
      <c r="K349" s="91" t="s">
        <v>37</v>
      </c>
      <c r="L349" s="6"/>
      <c r="M349" s="29"/>
      <c r="N349" s="75" t="str">
        <f t="shared" si="14"/>
        <v>Хлеб ржаной</v>
      </c>
      <c r="O349" s="78">
        <v>25</v>
      </c>
      <c r="P349" s="108">
        <v>3.25</v>
      </c>
      <c r="Q349" s="109">
        <v>0.75</v>
      </c>
      <c r="R349" s="108">
        <v>10</v>
      </c>
      <c r="S349" s="110">
        <v>62.5</v>
      </c>
      <c r="T349" s="95" t="str">
        <f t="shared" si="15"/>
        <v>7.8.2</v>
      </c>
    </row>
    <row r="350" spans="1:20" ht="24.9" customHeight="1" thickBot="1" x14ac:dyDescent="0.35">
      <c r="A350" s="248" t="s">
        <v>11</v>
      </c>
      <c r="B350" s="258"/>
      <c r="C350" s="258"/>
      <c r="D350" s="258"/>
      <c r="E350" s="249"/>
      <c r="F350" s="55">
        <f>SUM(F342:F349)</f>
        <v>540</v>
      </c>
      <c r="G350" s="52">
        <f>SUM(G342:G349)</f>
        <v>32.552999999999997</v>
      </c>
      <c r="H350" s="27">
        <f>SUM(H342:H349)</f>
        <v>14.852999999999998</v>
      </c>
      <c r="I350" s="53">
        <f>SUM(I342:I349)</f>
        <v>70.062999999999988</v>
      </c>
      <c r="J350" s="37">
        <f>SUM(J342:J349)</f>
        <v>483.78999999999996</v>
      </c>
      <c r="K350" s="92"/>
      <c r="L350" s="6"/>
      <c r="M350" s="248" t="s">
        <v>11</v>
      </c>
      <c r="N350" s="259"/>
      <c r="O350" s="37">
        <f>SUM(O342:O349)</f>
        <v>655</v>
      </c>
      <c r="P350" s="27">
        <f>SUM(P342:P349)</f>
        <v>38.99</v>
      </c>
      <c r="Q350" s="37">
        <f>SUM(Q342:Q349)</f>
        <v>19.347000000000001</v>
      </c>
      <c r="R350" s="27">
        <f>SUM(R342:R349)</f>
        <v>87.757999999999996</v>
      </c>
      <c r="S350" s="37">
        <f>SUM(S342:S349)</f>
        <v>605</v>
      </c>
      <c r="T350" s="86"/>
    </row>
    <row r="351" spans="1:20" ht="24.9" customHeight="1" x14ac:dyDescent="0.3">
      <c r="A351" s="72" t="s">
        <v>12</v>
      </c>
      <c r="B351" s="260" t="s">
        <v>66</v>
      </c>
      <c r="C351" s="261"/>
      <c r="D351" s="261"/>
      <c r="E351" s="262"/>
      <c r="F351" s="77">
        <v>100</v>
      </c>
      <c r="G351" s="77">
        <v>2.448</v>
      </c>
      <c r="H351" s="113">
        <v>3.8450000000000002</v>
      </c>
      <c r="I351" s="77">
        <v>13.683</v>
      </c>
      <c r="J351" s="113">
        <v>97.885999999999996</v>
      </c>
      <c r="K351" s="114" t="s">
        <v>67</v>
      </c>
      <c r="L351" s="5"/>
      <c r="M351" s="72" t="str">
        <f>A351</f>
        <v>Полдник</v>
      </c>
      <c r="N351" s="73" t="str">
        <f>B351</f>
        <v>Рагу из овощей</v>
      </c>
      <c r="O351" s="77">
        <v>115</v>
      </c>
      <c r="P351" s="51">
        <v>2.774</v>
      </c>
      <c r="Q351" s="76">
        <v>4.9329999999999998</v>
      </c>
      <c r="R351" s="51">
        <v>15.202999999999999</v>
      </c>
      <c r="S351" s="77">
        <v>114.898</v>
      </c>
      <c r="T351" s="83" t="str">
        <f>K351</f>
        <v>4.15</v>
      </c>
    </row>
    <row r="352" spans="1:20" ht="24.9" customHeight="1" x14ac:dyDescent="0.3">
      <c r="A352" s="111"/>
      <c r="B352" s="263" t="s">
        <v>29</v>
      </c>
      <c r="C352" s="264"/>
      <c r="D352" s="264"/>
      <c r="E352" s="265"/>
      <c r="F352" s="20">
        <v>20</v>
      </c>
      <c r="G352" s="20">
        <v>2.6</v>
      </c>
      <c r="H352" s="149">
        <v>0.6</v>
      </c>
      <c r="I352" s="20">
        <v>8</v>
      </c>
      <c r="J352" s="149">
        <v>50</v>
      </c>
      <c r="K352" s="89" t="s">
        <v>37</v>
      </c>
      <c r="L352" s="5"/>
      <c r="M352" s="112"/>
      <c r="N352" s="73" t="str">
        <f>B352</f>
        <v>Хлеб ржаной</v>
      </c>
      <c r="O352" s="51">
        <v>25</v>
      </c>
      <c r="P352" s="51">
        <v>3.25</v>
      </c>
      <c r="Q352" s="76">
        <v>0.75</v>
      </c>
      <c r="R352" s="51">
        <v>10</v>
      </c>
      <c r="S352" s="51">
        <v>62.5</v>
      </c>
      <c r="T352" s="83" t="str">
        <f>K352</f>
        <v>7.8.2</v>
      </c>
    </row>
    <row r="353" spans="1:20" ht="24.9" hidden="1" customHeight="1" x14ac:dyDescent="0.3">
      <c r="A353" s="60"/>
      <c r="B353" s="252"/>
      <c r="C353" s="253"/>
      <c r="D353" s="253"/>
      <c r="E353" s="254"/>
      <c r="F353" s="19"/>
      <c r="G353" s="19"/>
      <c r="H353" s="39"/>
      <c r="I353" s="19"/>
      <c r="J353" s="39"/>
      <c r="K353" s="90"/>
      <c r="L353" s="6"/>
      <c r="M353" s="60"/>
      <c r="N353" s="74">
        <f>B353</f>
        <v>0</v>
      </c>
      <c r="O353" s="19"/>
      <c r="P353" s="19"/>
      <c r="Q353" s="39"/>
      <c r="R353" s="19"/>
      <c r="S353" s="19"/>
      <c r="T353" s="83">
        <f>K353</f>
        <v>0</v>
      </c>
    </row>
    <row r="354" spans="1:20" ht="24.9" customHeight="1" thickBot="1" x14ac:dyDescent="0.35">
      <c r="A354" s="60"/>
      <c r="B354" s="295" t="s">
        <v>6</v>
      </c>
      <c r="C354" s="295"/>
      <c r="D354" s="295"/>
      <c r="E354" s="295"/>
      <c r="F354" s="19">
        <v>150</v>
      </c>
      <c r="G354" s="19">
        <v>2E-3</v>
      </c>
      <c r="H354" s="39"/>
      <c r="I354" s="19">
        <v>5.2709999999999999</v>
      </c>
      <c r="J354" s="39">
        <v>21.507999999999999</v>
      </c>
      <c r="K354" s="90" t="s">
        <v>48</v>
      </c>
      <c r="L354" s="6"/>
      <c r="M354" s="60"/>
      <c r="N354" s="74" t="str">
        <f>B354</f>
        <v>Чай с сахаром</v>
      </c>
      <c r="O354" s="19">
        <v>180</v>
      </c>
      <c r="P354" s="19">
        <v>2E-3</v>
      </c>
      <c r="Q354" s="39"/>
      <c r="R354" s="19">
        <v>7.1159999999999997</v>
      </c>
      <c r="S354" s="19">
        <v>28.841999999999999</v>
      </c>
      <c r="T354" s="83" t="str">
        <f>K354</f>
        <v>7.43</v>
      </c>
    </row>
    <row r="355" spans="1:20" ht="24.9" hidden="1" customHeight="1" thickBot="1" x14ac:dyDescent="0.35">
      <c r="A355" s="61"/>
      <c r="B355" s="291"/>
      <c r="C355" s="292"/>
      <c r="D355" s="292"/>
      <c r="E355" s="293"/>
      <c r="F355" s="26"/>
      <c r="G355" s="54"/>
      <c r="H355" s="58"/>
      <c r="I355" s="54"/>
      <c r="J355" s="57"/>
      <c r="K355" s="93"/>
      <c r="L355" s="6"/>
      <c r="M355" s="61"/>
      <c r="N355" s="75"/>
      <c r="O355" s="61"/>
      <c r="P355" s="61"/>
      <c r="Q355" s="75"/>
      <c r="R355" s="61"/>
      <c r="S355" s="78"/>
      <c r="T355" s="83">
        <f>K355</f>
        <v>0</v>
      </c>
    </row>
    <row r="356" spans="1:20" ht="24.9" customHeight="1" thickBot="1" x14ac:dyDescent="0.35">
      <c r="A356" s="248" t="s">
        <v>13</v>
      </c>
      <c r="B356" s="258"/>
      <c r="C356" s="258"/>
      <c r="D356" s="258"/>
      <c r="E356" s="249"/>
      <c r="F356" s="27">
        <f>SUM(F351:F355)</f>
        <v>270</v>
      </c>
      <c r="G356" s="52">
        <f>SUM(G351:G355)</f>
        <v>5.05</v>
      </c>
      <c r="H356" s="27">
        <f>SUM(H351:H355)</f>
        <v>4.4450000000000003</v>
      </c>
      <c r="I356" s="53">
        <f>SUM(I351:I355)</f>
        <v>26.954000000000001</v>
      </c>
      <c r="J356" s="27">
        <f>SUM(J351:J355)</f>
        <v>169.39400000000001</v>
      </c>
      <c r="K356" s="92"/>
      <c r="L356" s="6"/>
      <c r="M356" s="248" t="s">
        <v>13</v>
      </c>
      <c r="N356" s="249"/>
      <c r="O356" s="27">
        <f>SUM(O351:O355)</f>
        <v>320</v>
      </c>
      <c r="P356" s="52">
        <f>SUM(P351:P355)</f>
        <v>6.0259999999999998</v>
      </c>
      <c r="Q356" s="27">
        <f>SUM(Q351:Q355)</f>
        <v>5.6829999999999998</v>
      </c>
      <c r="R356" s="53">
        <f>SUM(R351:R355)</f>
        <v>32.319000000000003</v>
      </c>
      <c r="S356" s="37">
        <f>SUM(S351:S355)</f>
        <v>206.24</v>
      </c>
      <c r="T356" s="86"/>
    </row>
    <row r="357" spans="1:20" ht="24.9" customHeight="1" thickBot="1" x14ac:dyDescent="0.35">
      <c r="A357" s="250" t="s">
        <v>17</v>
      </c>
      <c r="B357" s="251"/>
      <c r="C357" s="251"/>
      <c r="D357" s="251"/>
      <c r="E357" s="251"/>
      <c r="F357" s="104">
        <f>F338+F341+F350+F356</f>
        <v>1125</v>
      </c>
      <c r="G357" s="104">
        <f>G338+G341+G350+G356</f>
        <v>42.634999999999991</v>
      </c>
      <c r="H357" s="106">
        <f>H338+H341+H350+H356</f>
        <v>33.617999999999995</v>
      </c>
      <c r="I357" s="107">
        <f>I338+I341+I350+I356</f>
        <v>131.86799999999999</v>
      </c>
      <c r="J357" s="105">
        <f>J338+J341+J350+J356</f>
        <v>940.30200000000002</v>
      </c>
      <c r="K357" s="94"/>
      <c r="L357" s="7"/>
      <c r="M357" s="250" t="str">
        <f>A357</f>
        <v>Итого за день:</v>
      </c>
      <c r="N357" s="251"/>
      <c r="O357" s="106">
        <f>O338+O341+O350+O356</f>
        <v>1351</v>
      </c>
      <c r="P357" s="105">
        <f>P338+P341+P350+P356</f>
        <v>51.238</v>
      </c>
      <c r="Q357" s="106">
        <f>Q338+Q341+Q350+Q356</f>
        <v>42.43</v>
      </c>
      <c r="R357" s="105">
        <f>R338+R341+R350+R356</f>
        <v>157.041</v>
      </c>
      <c r="S357" s="106">
        <f>S338+S341+S350+S356</f>
        <v>1003.782</v>
      </c>
      <c r="T357" s="88"/>
    </row>
    <row r="358" spans="1:20" x14ac:dyDescent="0.3">
      <c r="K358" s="7"/>
    </row>
    <row r="359" spans="1:20" x14ac:dyDescent="0.3">
      <c r="K359" s="7"/>
    </row>
    <row r="360" spans="1:20" x14ac:dyDescent="0.3">
      <c r="K360" s="7"/>
    </row>
    <row r="371" spans="1:20" ht="15.6" x14ac:dyDescent="0.3">
      <c r="A371" s="270"/>
      <c r="B371" s="270"/>
      <c r="C371" s="270"/>
      <c r="D371" s="270"/>
      <c r="E371" s="270"/>
      <c r="F371" s="270"/>
      <c r="G371" s="270"/>
      <c r="H371" s="270"/>
      <c r="I371" s="270"/>
      <c r="J371" s="270"/>
      <c r="K371" s="148"/>
      <c r="L371" s="148"/>
      <c r="M371" s="270"/>
      <c r="N371" s="270"/>
      <c r="O371" s="270"/>
      <c r="P371" s="270"/>
      <c r="Q371" s="270"/>
      <c r="R371" s="270"/>
      <c r="S371" s="270"/>
    </row>
    <row r="372" spans="1:20" ht="15.6" x14ac:dyDescent="0.3">
      <c r="A372" s="270"/>
      <c r="B372" s="270"/>
      <c r="C372" s="270"/>
      <c r="D372" s="270"/>
      <c r="E372" s="270"/>
      <c r="F372" s="270"/>
      <c r="G372" s="270"/>
      <c r="H372" s="270"/>
      <c r="I372" s="270"/>
      <c r="J372" s="270"/>
      <c r="K372" s="148"/>
      <c r="L372" s="148"/>
      <c r="M372" s="270" t="str">
        <f>M320</f>
        <v xml:space="preserve">Утверждаю </v>
      </c>
      <c r="N372" s="270"/>
      <c r="O372" s="270"/>
      <c r="P372" s="270"/>
      <c r="Q372" s="270"/>
      <c r="R372" s="270"/>
      <c r="S372" s="270"/>
      <c r="T372" s="270"/>
    </row>
    <row r="373" spans="1:20" ht="15.6" x14ac:dyDescent="0.3">
      <c r="A373" s="270"/>
      <c r="B373" s="270"/>
      <c r="C373" s="270"/>
      <c r="D373" s="270"/>
      <c r="E373" s="270"/>
      <c r="F373" s="270"/>
      <c r="G373" s="270"/>
      <c r="H373" s="270"/>
      <c r="I373" s="270"/>
      <c r="J373" s="270"/>
      <c r="K373" s="270"/>
      <c r="L373" s="148"/>
      <c r="M373" s="148"/>
      <c r="N373" s="270" t="str">
        <f>M321</f>
        <v>Заведующий МБДОУ «Д/С № 3</v>
      </c>
      <c r="O373" s="270"/>
      <c r="P373" s="270"/>
      <c r="Q373" s="270"/>
      <c r="R373" s="270"/>
      <c r="S373" s="270"/>
      <c r="T373" s="270"/>
    </row>
    <row r="374" spans="1:20" ht="15.75" customHeight="1" x14ac:dyDescent="0.3">
      <c r="A374" s="270"/>
      <c r="B374" s="270"/>
      <c r="C374" s="270"/>
      <c r="D374" s="270"/>
      <c r="E374" s="270"/>
      <c r="F374" s="270"/>
      <c r="G374" s="270"/>
      <c r="H374" s="270"/>
      <c r="I374" s="270"/>
      <c r="J374" s="270"/>
      <c r="K374" s="270"/>
      <c r="L374" s="148"/>
      <c r="M374" s="148"/>
      <c r="N374" s="270" t="str">
        <f>M322</f>
        <v xml:space="preserve"> кп Горные Ключи» В.В. Юшкова</v>
      </c>
      <c r="O374" s="270"/>
      <c r="P374" s="270"/>
      <c r="Q374" s="270"/>
      <c r="R374" s="270"/>
      <c r="S374" s="270"/>
      <c r="T374" s="270"/>
    </row>
    <row r="375" spans="1:20" ht="15.75" customHeight="1" x14ac:dyDescent="0.3">
      <c r="A375" s="270"/>
      <c r="B375" s="270"/>
      <c r="C375" s="270"/>
      <c r="D375" s="270"/>
      <c r="E375" s="270"/>
      <c r="F375" s="270"/>
      <c r="G375" s="270"/>
      <c r="H375" s="270"/>
      <c r="I375" s="270"/>
      <c r="J375" s="270"/>
      <c r="K375" s="270"/>
      <c r="L375" s="148"/>
      <c r="M375" s="270" t="str">
        <f>M323</f>
        <v>_______________</v>
      </c>
      <c r="N375" s="270"/>
      <c r="O375" s="270"/>
      <c r="P375" s="270"/>
      <c r="Q375" s="270"/>
      <c r="R375" s="270"/>
      <c r="S375" s="270"/>
      <c r="T375" s="270"/>
    </row>
    <row r="376" spans="1:20" ht="15.6" x14ac:dyDescent="0.3">
      <c r="A376" s="270"/>
      <c r="B376" s="270"/>
      <c r="C376" s="270"/>
      <c r="D376" s="270"/>
      <c r="E376" s="270"/>
      <c r="F376" s="270"/>
      <c r="G376" s="270"/>
      <c r="H376" s="270"/>
      <c r="I376" s="270"/>
      <c r="J376" s="270"/>
      <c r="K376" s="270"/>
      <c r="L376" s="3"/>
      <c r="M376" s="270"/>
      <c r="N376" s="270"/>
      <c r="O376" s="270"/>
      <c r="P376" s="270"/>
      <c r="Q376" s="270"/>
      <c r="R376" s="270"/>
      <c r="S376" s="270"/>
    </row>
    <row r="377" spans="1:20" ht="20.399999999999999" x14ac:dyDescent="0.3">
      <c r="A377" s="269" t="str">
        <f>A325</f>
        <v>МЕНЮ ПРИГОТАВЛИВАЕМЫХ БЛЮД</v>
      </c>
      <c r="B377" s="269"/>
      <c r="C377" s="269"/>
      <c r="D377" s="269"/>
      <c r="E377" s="269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</row>
    <row r="378" spans="1:20" ht="15.6" x14ac:dyDescent="0.3">
      <c r="A378" s="294"/>
      <c r="B378" s="294"/>
      <c r="C378" s="294"/>
      <c r="D378" s="294"/>
      <c r="E378" s="294"/>
      <c r="F378" s="294"/>
      <c r="G378" s="294"/>
      <c r="H378" s="294"/>
      <c r="I378" s="294"/>
      <c r="J378" s="294"/>
      <c r="K378" s="294"/>
      <c r="L378" s="149"/>
      <c r="M378" s="294"/>
      <c r="N378" s="294"/>
      <c r="O378" s="294"/>
      <c r="P378" s="294"/>
      <c r="Q378" s="294"/>
      <c r="R378" s="294"/>
      <c r="S378" s="294"/>
    </row>
    <row r="379" spans="1:20" ht="15.6" x14ac:dyDescent="0.3">
      <c r="A379" s="296" t="s">
        <v>258</v>
      </c>
      <c r="B379" s="296"/>
      <c r="C379" s="296"/>
      <c r="D379" s="296"/>
      <c r="E379" s="296"/>
      <c r="F379" s="296"/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</row>
    <row r="380" spans="1:20" x14ac:dyDescent="0.3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150"/>
      <c r="L380" s="150"/>
      <c r="M380" s="233"/>
      <c r="N380" s="233"/>
      <c r="O380" s="233"/>
      <c r="P380" s="233"/>
      <c r="Q380" s="233"/>
      <c r="R380" s="233"/>
      <c r="S380" s="233"/>
    </row>
    <row r="381" spans="1:20" ht="21" thickBot="1" x14ac:dyDescent="0.35">
      <c r="A381" s="234" t="str">
        <f>A330</f>
        <v>ВОЗРАСТНАЯ КАТЕГОРИЯ от 1 года до 3 лет</v>
      </c>
      <c r="B381" s="234"/>
      <c r="C381" s="234"/>
      <c r="D381" s="234"/>
      <c r="E381" s="234"/>
      <c r="F381" s="234"/>
      <c r="G381" s="234"/>
      <c r="H381" s="234"/>
      <c r="I381" s="234"/>
      <c r="J381" s="234"/>
      <c r="K381" s="16"/>
      <c r="L381" s="9"/>
      <c r="M381" s="234" t="str">
        <f>M330</f>
        <v>ВОЗРАСТНАЯ КАТЕГОРИЯ от 3 лет до 6 лет</v>
      </c>
      <c r="N381" s="234"/>
      <c r="O381" s="234"/>
      <c r="P381" s="234"/>
      <c r="Q381" s="234"/>
      <c r="R381" s="234"/>
      <c r="S381" s="234"/>
    </row>
    <row r="382" spans="1:20" ht="19.5" customHeight="1" thickBot="1" x14ac:dyDescent="0.35">
      <c r="A382" s="235" t="s">
        <v>1</v>
      </c>
      <c r="B382" s="237" t="s">
        <v>4</v>
      </c>
      <c r="C382" s="238"/>
      <c r="D382" s="238"/>
      <c r="E382" s="239"/>
      <c r="F382" s="235" t="s">
        <v>2</v>
      </c>
      <c r="G382" s="243" t="s">
        <v>33</v>
      </c>
      <c r="H382" s="244"/>
      <c r="I382" s="245"/>
      <c r="J382" s="246" t="s">
        <v>3</v>
      </c>
      <c r="K382" s="285" t="s">
        <v>34</v>
      </c>
      <c r="L382" s="9"/>
      <c r="M382" s="287" t="s">
        <v>1</v>
      </c>
      <c r="N382" s="289" t="s">
        <v>4</v>
      </c>
      <c r="O382" s="246" t="s">
        <v>2</v>
      </c>
      <c r="P382" s="243" t="s">
        <v>33</v>
      </c>
      <c r="Q382" s="244"/>
      <c r="R382" s="245"/>
      <c r="S382" s="289" t="s">
        <v>3</v>
      </c>
      <c r="T382" s="278" t="s">
        <v>34</v>
      </c>
    </row>
    <row r="383" spans="1:20" ht="21.75" customHeight="1" thickBot="1" x14ac:dyDescent="0.35">
      <c r="A383" s="236"/>
      <c r="B383" s="240"/>
      <c r="C383" s="241"/>
      <c r="D383" s="241"/>
      <c r="E383" s="242"/>
      <c r="F383" s="236"/>
      <c r="G383" s="31" t="s">
        <v>30</v>
      </c>
      <c r="H383" s="31" t="s">
        <v>31</v>
      </c>
      <c r="I383" s="31" t="s">
        <v>32</v>
      </c>
      <c r="J383" s="247"/>
      <c r="K383" s="286"/>
      <c r="L383" s="10"/>
      <c r="M383" s="288"/>
      <c r="N383" s="290"/>
      <c r="O383" s="247"/>
      <c r="P383" s="147" t="str">
        <f>G383</f>
        <v>Б</v>
      </c>
      <c r="Q383" s="147" t="str">
        <f>H383</f>
        <v>Ж</v>
      </c>
      <c r="R383" s="146" t="str">
        <f>I383</f>
        <v>У</v>
      </c>
      <c r="S383" s="290"/>
      <c r="T383" s="279"/>
    </row>
    <row r="384" spans="1:20" ht="24.75" customHeight="1" x14ac:dyDescent="0.3">
      <c r="A384" s="44" t="s">
        <v>5</v>
      </c>
      <c r="B384" s="280" t="s">
        <v>69</v>
      </c>
      <c r="C384" s="280"/>
      <c r="D384" s="280"/>
      <c r="E384" s="280"/>
      <c r="F384" s="40">
        <v>130</v>
      </c>
      <c r="G384" s="40">
        <v>2.72</v>
      </c>
      <c r="H384" s="17">
        <v>8.2200000000000006</v>
      </c>
      <c r="I384" s="40">
        <v>14.05</v>
      </c>
      <c r="J384" s="17">
        <v>160.99</v>
      </c>
      <c r="K384" s="79" t="s">
        <v>60</v>
      </c>
      <c r="L384" s="11"/>
      <c r="M384" s="63" t="s">
        <v>5</v>
      </c>
      <c r="N384" s="64" t="str">
        <f>B384</f>
        <v>Каша молочная жидкая овсяная</v>
      </c>
      <c r="O384" s="68">
        <v>150</v>
      </c>
      <c r="P384" s="67">
        <v>3.02</v>
      </c>
      <c r="Q384" s="68">
        <v>9.74</v>
      </c>
      <c r="R384" s="67">
        <v>15.71</v>
      </c>
      <c r="S384" s="68">
        <v>187.82</v>
      </c>
      <c r="T384" s="83" t="str">
        <f>K384</f>
        <v>7.4</v>
      </c>
    </row>
    <row r="385" spans="1:20" ht="25.5" customHeight="1" x14ac:dyDescent="0.3">
      <c r="A385" s="45"/>
      <c r="B385" s="281" t="s">
        <v>6</v>
      </c>
      <c r="C385" s="281"/>
      <c r="D385" s="281"/>
      <c r="E385" s="281"/>
      <c r="F385" s="18">
        <v>150</v>
      </c>
      <c r="G385" s="18">
        <v>2E-3</v>
      </c>
      <c r="H385" s="33"/>
      <c r="I385" s="18">
        <v>5.2709999999999999</v>
      </c>
      <c r="J385" s="33">
        <v>21.507999999999999</v>
      </c>
      <c r="K385" s="80" t="s">
        <v>48</v>
      </c>
      <c r="L385" s="12"/>
      <c r="M385" s="45"/>
      <c r="N385" s="65" t="str">
        <f>B385</f>
        <v>Чай с сахаром</v>
      </c>
      <c r="O385" s="18">
        <v>180</v>
      </c>
      <c r="P385" s="33">
        <v>2E-3</v>
      </c>
      <c r="Q385" s="18"/>
      <c r="R385" s="33" t="s">
        <v>50</v>
      </c>
      <c r="S385" s="18">
        <v>28.841999999999999</v>
      </c>
      <c r="T385" s="84" t="str">
        <f>K385</f>
        <v>7.43</v>
      </c>
    </row>
    <row r="386" spans="1:20" ht="24" customHeight="1" x14ac:dyDescent="0.3">
      <c r="A386" s="230" t="s">
        <v>249</v>
      </c>
      <c r="B386" s="281" t="s">
        <v>14</v>
      </c>
      <c r="C386" s="281"/>
      <c r="D386" s="281"/>
      <c r="E386" s="281"/>
      <c r="F386" s="18">
        <v>30</v>
      </c>
      <c r="G386" s="18">
        <v>2.25</v>
      </c>
      <c r="H386" s="33">
        <v>0.87</v>
      </c>
      <c r="I386" s="18">
        <v>15.27</v>
      </c>
      <c r="J386" s="101">
        <v>79.2</v>
      </c>
      <c r="K386" s="80" t="s">
        <v>250</v>
      </c>
      <c r="L386" s="12"/>
      <c r="M386" s="230" t="str">
        <f>A386</f>
        <v>БУТЕРБРОД</v>
      </c>
      <c r="N386" s="65" t="str">
        <f>B386</f>
        <v>Батон  (пшеничный)</v>
      </c>
      <c r="O386" s="18">
        <v>40</v>
      </c>
      <c r="P386" s="33">
        <v>3</v>
      </c>
      <c r="Q386" s="18">
        <v>1.1599999999999999</v>
      </c>
      <c r="R386" s="33">
        <v>20.36</v>
      </c>
      <c r="S386" s="18">
        <v>105.6</v>
      </c>
      <c r="T386" s="84" t="str">
        <f>K386</f>
        <v>1.66</v>
      </c>
    </row>
    <row r="387" spans="1:20" ht="27.75" customHeight="1" thickBot="1" x14ac:dyDescent="0.35">
      <c r="A387" s="231"/>
      <c r="B387" s="282" t="s">
        <v>7</v>
      </c>
      <c r="C387" s="283"/>
      <c r="D387" s="283"/>
      <c r="E387" s="284"/>
      <c r="F387" s="18">
        <v>5</v>
      </c>
      <c r="G387" s="18">
        <v>0.05</v>
      </c>
      <c r="H387" s="33">
        <v>3.63</v>
      </c>
      <c r="I387" s="18">
        <v>7.0000000000000007E-2</v>
      </c>
      <c r="J387" s="101">
        <v>33.1</v>
      </c>
      <c r="K387" s="80" t="s">
        <v>250</v>
      </c>
      <c r="L387" s="12"/>
      <c r="M387" s="231"/>
      <c r="N387" s="65" t="str">
        <f>B387</f>
        <v>Масло сливочное</v>
      </c>
      <c r="O387" s="18">
        <v>6</v>
      </c>
      <c r="P387" s="33">
        <v>0.06</v>
      </c>
      <c r="Q387" s="18">
        <v>4.3499999999999996</v>
      </c>
      <c r="R387" s="33">
        <v>8.4000000000000005E-2</v>
      </c>
      <c r="S387" s="18">
        <v>39.72</v>
      </c>
      <c r="T387" s="84" t="str">
        <f>K387</f>
        <v>1.66</v>
      </c>
    </row>
    <row r="388" spans="1:20" ht="16.2" hidden="1" thickBot="1" x14ac:dyDescent="0.35">
      <c r="A388" s="46"/>
      <c r="B388" s="282"/>
      <c r="C388" s="283"/>
      <c r="D388" s="283"/>
      <c r="E388" s="284"/>
      <c r="F388" s="41"/>
      <c r="G388" s="48"/>
      <c r="H388" s="34"/>
      <c r="I388" s="48"/>
      <c r="J388" s="47"/>
      <c r="K388" s="81"/>
      <c r="L388" s="12"/>
      <c r="M388" s="46"/>
      <c r="N388" s="66">
        <f>B388</f>
        <v>0</v>
      </c>
      <c r="O388" s="48"/>
      <c r="P388" s="34"/>
      <c r="Q388" s="48"/>
      <c r="R388" s="34"/>
      <c r="S388" s="48"/>
      <c r="T388" s="85">
        <f>K388</f>
        <v>0</v>
      </c>
    </row>
    <row r="389" spans="1:20" ht="21.75" customHeight="1" thickBot="1" x14ac:dyDescent="0.35">
      <c r="A389" s="272" t="s">
        <v>8</v>
      </c>
      <c r="B389" s="273"/>
      <c r="C389" s="273"/>
      <c r="D389" s="273"/>
      <c r="E389" s="274"/>
      <c r="F389" s="50">
        <f>SUM(F384:F388)</f>
        <v>315</v>
      </c>
      <c r="G389" s="42">
        <f>SUM(G384:G388)</f>
        <v>5.0219999999999994</v>
      </c>
      <c r="H389" s="42">
        <f>SUM(H384:H388)</f>
        <v>12.719999999999999</v>
      </c>
      <c r="I389" s="42">
        <f>SUM(I384:I388)</f>
        <v>34.661000000000001</v>
      </c>
      <c r="J389" s="49">
        <f>SUM(J384:J388)</f>
        <v>294.79800000000006</v>
      </c>
      <c r="K389" s="21"/>
      <c r="L389" s="13"/>
      <c r="M389" s="272" t="s">
        <v>8</v>
      </c>
      <c r="N389" s="274"/>
      <c r="O389" s="42">
        <f>SUM(O384:O388)</f>
        <v>376</v>
      </c>
      <c r="P389" s="50">
        <f>SUM(P384:P388)</f>
        <v>6.0819999999999999</v>
      </c>
      <c r="Q389" s="42">
        <f>SUM(Q384:Q388)</f>
        <v>15.25</v>
      </c>
      <c r="R389" s="103">
        <f>SUM(R384:R388)</f>
        <v>36.154000000000003</v>
      </c>
      <c r="S389" s="35">
        <f>SUM(S384:S388)</f>
        <v>361.98199999999997</v>
      </c>
      <c r="T389" s="86"/>
    </row>
    <row r="390" spans="1:20" ht="31.8" hidden="1" thickBot="1" x14ac:dyDescent="0.35">
      <c r="A390" s="62" t="s">
        <v>9</v>
      </c>
      <c r="B390" s="275"/>
      <c r="C390" s="276"/>
      <c r="D390" s="276"/>
      <c r="E390" s="277"/>
      <c r="F390" s="43"/>
      <c r="G390" s="43"/>
      <c r="H390" s="36"/>
      <c r="I390" s="43"/>
      <c r="J390" s="36"/>
      <c r="K390" s="82"/>
      <c r="L390" s="11"/>
      <c r="M390" s="69" t="s">
        <v>9</v>
      </c>
      <c r="N390" s="70">
        <f>B390</f>
        <v>0</v>
      </c>
      <c r="O390" s="43"/>
      <c r="P390" s="43"/>
      <c r="Q390" s="71"/>
      <c r="R390" s="43"/>
      <c r="S390" s="43"/>
      <c r="T390" s="119"/>
    </row>
    <row r="391" spans="1:20" ht="16.2" hidden="1" thickBot="1" x14ac:dyDescent="0.35">
      <c r="A391" s="8"/>
      <c r="B391" s="267"/>
      <c r="C391" s="267"/>
      <c r="D391" s="267"/>
      <c r="E391" s="268"/>
      <c r="F391" s="20"/>
      <c r="G391" s="20"/>
      <c r="H391" s="149"/>
      <c r="I391" s="14"/>
      <c r="J391" s="14"/>
      <c r="K391" s="22"/>
      <c r="L391" s="5"/>
      <c r="M391" s="8"/>
      <c r="N391" s="23"/>
      <c r="O391" s="23"/>
      <c r="P391" s="24"/>
      <c r="Q391" s="24"/>
      <c r="R391" s="24"/>
      <c r="S391" s="14"/>
      <c r="T391" s="118"/>
    </row>
    <row r="392" spans="1:20" ht="21.75" hidden="1" customHeight="1" thickBot="1" x14ac:dyDescent="0.35">
      <c r="A392" s="248" t="s">
        <v>10</v>
      </c>
      <c r="B392" s="258"/>
      <c r="C392" s="258"/>
      <c r="D392" s="258"/>
      <c r="E392" s="249"/>
      <c r="F392" s="52">
        <f>SUM(F390:F391)</f>
        <v>0</v>
      </c>
      <c r="G392" s="27">
        <f>SUM(G390:G391)</f>
        <v>0</v>
      </c>
      <c r="H392" s="27"/>
      <c r="I392" s="53">
        <f>SUM(I390:I391)</f>
        <v>0</v>
      </c>
      <c r="J392" s="53">
        <f>SUM(J390:J391)</f>
        <v>0</v>
      </c>
      <c r="K392" s="27"/>
      <c r="L392" s="3"/>
      <c r="M392" s="248" t="s">
        <v>10</v>
      </c>
      <c r="N392" s="258"/>
      <c r="O392" s="15">
        <f>SUM(O390:O391)</f>
        <v>0</v>
      </c>
      <c r="P392" s="27">
        <f>SUM(P390:P391)</f>
        <v>0</v>
      </c>
      <c r="Q392" s="37"/>
      <c r="R392" s="27">
        <f>SUM(R390:R391)</f>
        <v>0</v>
      </c>
      <c r="S392" s="37">
        <f>SUM(S390:S391)</f>
        <v>0</v>
      </c>
      <c r="T392" s="86"/>
    </row>
    <row r="393" spans="1:20" ht="29.25" customHeight="1" x14ac:dyDescent="0.3">
      <c r="A393" s="59" t="s">
        <v>15</v>
      </c>
      <c r="B393" s="266" t="s">
        <v>70</v>
      </c>
      <c r="C393" s="267"/>
      <c r="D393" s="267"/>
      <c r="E393" s="268"/>
      <c r="F393" s="25">
        <v>15</v>
      </c>
      <c r="G393" s="25">
        <v>0.32</v>
      </c>
      <c r="H393" s="25">
        <v>0.02</v>
      </c>
      <c r="I393" s="56">
        <v>1.85</v>
      </c>
      <c r="J393" s="25">
        <v>9.0299999999999994</v>
      </c>
      <c r="K393" s="89" t="s">
        <v>53</v>
      </c>
      <c r="L393" s="5"/>
      <c r="M393" s="72" t="s">
        <v>15</v>
      </c>
      <c r="N393" s="73" t="str">
        <f t="shared" ref="N393:N400" si="16">B393</f>
        <v>Свекла отварная</v>
      </c>
      <c r="O393" s="77">
        <v>20</v>
      </c>
      <c r="P393" s="77">
        <v>0.42</v>
      </c>
      <c r="Q393" s="76">
        <v>0.03</v>
      </c>
      <c r="R393" s="77">
        <v>2.46</v>
      </c>
      <c r="S393" s="77">
        <v>12.04</v>
      </c>
      <c r="T393" s="83" t="str">
        <f>K393</f>
        <v>4.10</v>
      </c>
    </row>
    <row r="394" spans="1:20" ht="15.6" x14ac:dyDescent="0.3">
      <c r="A394" s="60"/>
      <c r="B394" s="252" t="s">
        <v>71</v>
      </c>
      <c r="C394" s="253"/>
      <c r="D394" s="253"/>
      <c r="E394" s="254"/>
      <c r="F394" s="19">
        <v>150</v>
      </c>
      <c r="G394" s="97">
        <v>6.08</v>
      </c>
      <c r="H394" s="97">
        <v>5.66</v>
      </c>
      <c r="I394" s="98">
        <v>8.9600000000000009</v>
      </c>
      <c r="J394" s="96">
        <v>78.510000000000005</v>
      </c>
      <c r="K394" s="90" t="s">
        <v>73</v>
      </c>
      <c r="L394" s="3"/>
      <c r="M394" s="28"/>
      <c r="N394" s="74" t="str">
        <f t="shared" si="16"/>
        <v>Щи из свежей капусты с картофелем</v>
      </c>
      <c r="O394" s="19">
        <v>180</v>
      </c>
      <c r="P394" s="19">
        <v>7.31</v>
      </c>
      <c r="Q394" s="39">
        <v>6.79</v>
      </c>
      <c r="R394" s="19">
        <v>10.85</v>
      </c>
      <c r="S394" s="19">
        <v>134.24</v>
      </c>
      <c r="T394" s="83" t="str">
        <f>K394</f>
        <v>2.7</v>
      </c>
    </row>
    <row r="395" spans="1:20" ht="33" customHeight="1" x14ac:dyDescent="0.3">
      <c r="A395" s="203">
        <v>25</v>
      </c>
      <c r="B395" s="252" t="s">
        <v>260</v>
      </c>
      <c r="C395" s="253"/>
      <c r="D395" s="253"/>
      <c r="E395" s="254"/>
      <c r="F395" s="19" t="s">
        <v>261</v>
      </c>
      <c r="G395" s="97">
        <v>10.79</v>
      </c>
      <c r="H395" s="97">
        <v>5.41</v>
      </c>
      <c r="I395" s="98">
        <v>23.57</v>
      </c>
      <c r="J395" s="96">
        <v>186.48</v>
      </c>
      <c r="K395" s="90" t="s">
        <v>74</v>
      </c>
      <c r="L395" s="6"/>
      <c r="M395" s="204">
        <v>30</v>
      </c>
      <c r="N395" s="74" t="str">
        <f t="shared" si="16"/>
        <v>Оладьи из печени в сметанном соусе</v>
      </c>
      <c r="O395" s="19" t="s">
        <v>262</v>
      </c>
      <c r="P395" s="19">
        <v>13.09</v>
      </c>
      <c r="Q395" s="39">
        <v>7.54</v>
      </c>
      <c r="R395" s="19">
        <v>28.04</v>
      </c>
      <c r="S395" s="19">
        <v>232.88</v>
      </c>
      <c r="T395" s="95" t="str">
        <f t="shared" ref="T395:T400" si="17">K395</f>
        <v>3.48</v>
      </c>
    </row>
    <row r="396" spans="1:20" ht="23.25" customHeight="1" x14ac:dyDescent="0.3">
      <c r="A396" s="60"/>
      <c r="B396" s="252" t="s">
        <v>112</v>
      </c>
      <c r="C396" s="253"/>
      <c r="D396" s="253"/>
      <c r="E396" s="254"/>
      <c r="F396" s="19">
        <v>110</v>
      </c>
      <c r="G396" s="97">
        <v>2.6</v>
      </c>
      <c r="H396" s="97">
        <v>6.2</v>
      </c>
      <c r="I396" s="98">
        <v>20.3</v>
      </c>
      <c r="J396" s="19">
        <v>147.9</v>
      </c>
      <c r="K396" s="90" t="s">
        <v>121</v>
      </c>
      <c r="L396" s="6"/>
      <c r="M396" s="28"/>
      <c r="N396" s="74" t="str">
        <f t="shared" si="16"/>
        <v>Пюре картофельное</v>
      </c>
      <c r="O396" s="19">
        <v>130</v>
      </c>
      <c r="P396" s="19">
        <v>3.1</v>
      </c>
      <c r="Q396" s="39">
        <v>7.7</v>
      </c>
      <c r="R396" s="19">
        <v>23.9</v>
      </c>
      <c r="S396" s="19">
        <v>177.8</v>
      </c>
      <c r="T396" s="95" t="str">
        <f t="shared" si="17"/>
        <v>4.9</v>
      </c>
    </row>
    <row r="397" spans="1:20" ht="15.6" hidden="1" x14ac:dyDescent="0.3">
      <c r="A397" s="60"/>
      <c r="B397" s="252"/>
      <c r="C397" s="253"/>
      <c r="D397" s="253"/>
      <c r="E397" s="254"/>
      <c r="F397" s="19"/>
      <c r="G397" s="97"/>
      <c r="H397" s="97"/>
      <c r="I397" s="98"/>
      <c r="J397" s="19"/>
      <c r="K397" s="90"/>
      <c r="L397" s="6"/>
      <c r="M397" s="60"/>
      <c r="N397" s="74">
        <f t="shared" si="16"/>
        <v>0</v>
      </c>
      <c r="O397" s="19"/>
      <c r="P397" s="19"/>
      <c r="Q397" s="39"/>
      <c r="R397" s="19"/>
      <c r="S397" s="19"/>
      <c r="T397" s="95">
        <f t="shared" si="17"/>
        <v>0</v>
      </c>
    </row>
    <row r="398" spans="1:20" ht="27.75" customHeight="1" x14ac:dyDescent="0.3">
      <c r="A398" s="60"/>
      <c r="B398" s="252" t="s">
        <v>57</v>
      </c>
      <c r="C398" s="253"/>
      <c r="D398" s="253"/>
      <c r="E398" s="254"/>
      <c r="F398" s="19">
        <v>150</v>
      </c>
      <c r="G398" s="97">
        <v>0.25</v>
      </c>
      <c r="H398" s="97"/>
      <c r="I398" s="98">
        <v>9.81</v>
      </c>
      <c r="J398" s="19">
        <v>40.22</v>
      </c>
      <c r="K398" s="90" t="s">
        <v>58</v>
      </c>
      <c r="L398" s="6"/>
      <c r="M398" s="28"/>
      <c r="N398" s="74" t="str">
        <f t="shared" si="16"/>
        <v>Компот из сухофруктов</v>
      </c>
      <c r="O398" s="19">
        <v>180</v>
      </c>
      <c r="P398" s="19">
        <v>0.31</v>
      </c>
      <c r="Q398" s="39"/>
      <c r="R398" s="19">
        <v>12.63</v>
      </c>
      <c r="S398" s="19">
        <v>44.54</v>
      </c>
      <c r="T398" s="95" t="str">
        <f t="shared" si="17"/>
        <v>8.2</v>
      </c>
    </row>
    <row r="399" spans="1:20" ht="27" customHeight="1" x14ac:dyDescent="0.3">
      <c r="A399" s="60"/>
      <c r="B399" s="252" t="s">
        <v>16</v>
      </c>
      <c r="C399" s="253"/>
      <c r="D399" s="253"/>
      <c r="E399" s="254"/>
      <c r="F399" s="19">
        <v>30</v>
      </c>
      <c r="G399" s="97">
        <v>2.4300000000000002</v>
      </c>
      <c r="H399" s="97">
        <v>0.3</v>
      </c>
      <c r="I399" s="98">
        <v>14.64</v>
      </c>
      <c r="J399" s="19">
        <v>72.599999999999994</v>
      </c>
      <c r="K399" s="90" t="s">
        <v>37</v>
      </c>
      <c r="L399" s="6"/>
      <c r="M399" s="60"/>
      <c r="N399" s="74" t="str">
        <f t="shared" si="16"/>
        <v>Хлеб пшеничный</v>
      </c>
      <c r="O399" s="19">
        <v>40</v>
      </c>
      <c r="P399" s="19">
        <v>3.24</v>
      </c>
      <c r="Q399" s="39">
        <v>0.4</v>
      </c>
      <c r="R399" s="19">
        <v>16.52</v>
      </c>
      <c r="S399" s="19">
        <v>96.8</v>
      </c>
      <c r="T399" s="95" t="str">
        <f t="shared" si="17"/>
        <v>7.8.2</v>
      </c>
    </row>
    <row r="400" spans="1:20" ht="26.25" customHeight="1" thickBot="1" x14ac:dyDescent="0.35">
      <c r="A400" s="61"/>
      <c r="B400" s="255" t="s">
        <v>29</v>
      </c>
      <c r="C400" s="256"/>
      <c r="D400" s="256"/>
      <c r="E400" s="257"/>
      <c r="F400" s="78">
        <v>30</v>
      </c>
      <c r="G400" s="99">
        <v>3.9</v>
      </c>
      <c r="H400" s="99">
        <v>0.9</v>
      </c>
      <c r="I400" s="100">
        <v>12</v>
      </c>
      <c r="J400" s="78">
        <v>75</v>
      </c>
      <c r="K400" s="90" t="s">
        <v>37</v>
      </c>
      <c r="L400" s="6"/>
      <c r="M400" s="29"/>
      <c r="N400" s="75" t="str">
        <f t="shared" si="16"/>
        <v>Хлеб ржаной</v>
      </c>
      <c r="O400" s="78">
        <v>40</v>
      </c>
      <c r="P400" s="108">
        <v>5.2</v>
      </c>
      <c r="Q400" s="109">
        <v>1.2</v>
      </c>
      <c r="R400" s="108">
        <v>16</v>
      </c>
      <c r="S400" s="110">
        <v>100</v>
      </c>
      <c r="T400" s="95" t="str">
        <f t="shared" si="17"/>
        <v>7.8.2</v>
      </c>
    </row>
    <row r="401" spans="1:20" ht="21" customHeight="1" thickBot="1" x14ac:dyDescent="0.35">
      <c r="A401" s="248" t="s">
        <v>11</v>
      </c>
      <c r="B401" s="258"/>
      <c r="C401" s="258"/>
      <c r="D401" s="258"/>
      <c r="E401" s="249"/>
      <c r="F401" s="208" t="str">
        <f>ROUND(F393+F394+F397+F398+F399+F400+47+F396,0)&amp;"/"&amp;A395</f>
        <v>532/25</v>
      </c>
      <c r="G401" s="52">
        <f>SUM(G393:G400)</f>
        <v>26.369999999999997</v>
      </c>
      <c r="H401" s="27">
        <f>SUM(H393:H400)</f>
        <v>18.489999999999998</v>
      </c>
      <c r="I401" s="53">
        <f>SUM(I393:I400)</f>
        <v>91.13000000000001</v>
      </c>
      <c r="J401" s="37">
        <f>SUM(J393:J400)</f>
        <v>609.74</v>
      </c>
      <c r="K401" s="92"/>
      <c r="L401" s="6"/>
      <c r="M401" s="248" t="s">
        <v>11</v>
      </c>
      <c r="N401" s="259"/>
      <c r="O401" s="206" t="str">
        <f>ROUND(O393+O394+O397+O398+O399+O400+56+O396,0)&amp;"/"&amp;M395</f>
        <v>646/30</v>
      </c>
      <c r="P401" s="27">
        <f>SUM(P393:P400)</f>
        <v>32.67</v>
      </c>
      <c r="Q401" s="37">
        <f>SUM(Q393:Q400)</f>
        <v>23.659999999999997</v>
      </c>
      <c r="R401" s="27">
        <f>SUM(R393:R400)</f>
        <v>110.39999999999999</v>
      </c>
      <c r="S401" s="37">
        <f>SUM(S393:S400)</f>
        <v>798.3</v>
      </c>
      <c r="T401" s="86"/>
    </row>
    <row r="402" spans="1:20" ht="23.25" customHeight="1" x14ac:dyDescent="0.3">
      <c r="A402" s="72" t="s">
        <v>12</v>
      </c>
      <c r="B402" s="260" t="s">
        <v>72</v>
      </c>
      <c r="C402" s="261"/>
      <c r="D402" s="261"/>
      <c r="E402" s="262"/>
      <c r="F402" s="77">
        <v>99</v>
      </c>
      <c r="G402" s="77">
        <v>4.62</v>
      </c>
      <c r="H402" s="113">
        <v>3.2250000000000001</v>
      </c>
      <c r="I402" s="77">
        <v>21.327999999999999</v>
      </c>
      <c r="J402" s="113">
        <v>132.74</v>
      </c>
      <c r="K402" s="114" t="s">
        <v>75</v>
      </c>
      <c r="L402" s="5"/>
      <c r="M402" s="72" t="str">
        <f>A402</f>
        <v>Полдник</v>
      </c>
      <c r="N402" s="73" t="str">
        <f>B402</f>
        <v>Макароны запеченые с сыром</v>
      </c>
      <c r="O402" s="77">
        <v>118</v>
      </c>
      <c r="P402" s="51">
        <v>5.7</v>
      </c>
      <c r="Q402" s="76">
        <v>4.5549999999999997</v>
      </c>
      <c r="R402" s="51">
        <v>24.891999999999999</v>
      </c>
      <c r="S402" s="77">
        <v>163.36000000000001</v>
      </c>
      <c r="T402" s="83" t="str">
        <f>K402</f>
        <v>4.23</v>
      </c>
    </row>
    <row r="403" spans="1:20" ht="15.6" hidden="1" x14ac:dyDescent="0.3">
      <c r="A403" s="111"/>
      <c r="B403" s="263"/>
      <c r="C403" s="264"/>
      <c r="D403" s="264"/>
      <c r="E403" s="265"/>
      <c r="F403" s="20"/>
      <c r="G403" s="20"/>
      <c r="H403" s="149"/>
      <c r="I403" s="20"/>
      <c r="J403" s="149"/>
      <c r="K403" s="89"/>
      <c r="L403" s="5"/>
      <c r="M403" s="112"/>
      <c r="N403" s="73">
        <f>B403</f>
        <v>0</v>
      </c>
      <c r="O403" s="51"/>
      <c r="P403" s="51"/>
      <c r="Q403" s="76"/>
      <c r="R403" s="51"/>
      <c r="S403" s="51"/>
      <c r="T403" s="83">
        <f>K403</f>
        <v>0</v>
      </c>
    </row>
    <row r="404" spans="1:20" ht="15.6" hidden="1" x14ac:dyDescent="0.3">
      <c r="A404" s="60"/>
      <c r="B404" s="252"/>
      <c r="C404" s="253"/>
      <c r="D404" s="253"/>
      <c r="E404" s="254"/>
      <c r="F404" s="19"/>
      <c r="G404" s="19"/>
      <c r="H404" s="39"/>
      <c r="I404" s="19"/>
      <c r="J404" s="39"/>
      <c r="K404" s="90"/>
      <c r="L404" s="6"/>
      <c r="M404" s="60"/>
      <c r="N404" s="74">
        <f>B404</f>
        <v>0</v>
      </c>
      <c r="O404" s="19"/>
      <c r="P404" s="19"/>
      <c r="Q404" s="39"/>
      <c r="R404" s="19"/>
      <c r="S404" s="19"/>
      <c r="T404" s="83">
        <f>K404</f>
        <v>0</v>
      </c>
    </row>
    <row r="405" spans="1:20" ht="24.75" customHeight="1" thickBot="1" x14ac:dyDescent="0.35">
      <c r="A405" s="60"/>
      <c r="B405" s="295" t="s">
        <v>6</v>
      </c>
      <c r="C405" s="295"/>
      <c r="D405" s="295"/>
      <c r="E405" s="295"/>
      <c r="F405" s="19">
        <v>150</v>
      </c>
      <c r="G405" s="19">
        <v>2E-3</v>
      </c>
      <c r="H405" s="39"/>
      <c r="I405" s="19">
        <v>5.2709999999999999</v>
      </c>
      <c r="J405" s="39">
        <v>21.507999999999999</v>
      </c>
      <c r="K405" s="90" t="s">
        <v>48</v>
      </c>
      <c r="L405" s="6"/>
      <c r="M405" s="60"/>
      <c r="N405" s="74" t="str">
        <f>B405</f>
        <v>Чай с сахаром</v>
      </c>
      <c r="O405" s="19">
        <v>180</v>
      </c>
      <c r="P405" s="19">
        <v>2E-3</v>
      </c>
      <c r="Q405" s="39"/>
      <c r="R405" s="19">
        <v>7.1159999999999997</v>
      </c>
      <c r="S405" s="19">
        <v>28.841999999999999</v>
      </c>
      <c r="T405" s="83" t="str">
        <f>K405</f>
        <v>7.43</v>
      </c>
    </row>
    <row r="406" spans="1:20" ht="16.2" hidden="1" thickBot="1" x14ac:dyDescent="0.35">
      <c r="A406" s="61"/>
      <c r="B406" s="291"/>
      <c r="C406" s="292"/>
      <c r="D406" s="292"/>
      <c r="E406" s="293"/>
      <c r="F406" s="26"/>
      <c r="G406" s="54"/>
      <c r="H406" s="58"/>
      <c r="I406" s="54"/>
      <c r="J406" s="57"/>
      <c r="K406" s="93"/>
      <c r="L406" s="6"/>
      <c r="M406" s="61"/>
      <c r="N406" s="75"/>
      <c r="O406" s="61"/>
      <c r="P406" s="61"/>
      <c r="Q406" s="75"/>
      <c r="R406" s="61"/>
      <c r="S406" s="78"/>
      <c r="T406" s="83">
        <f>K406</f>
        <v>0</v>
      </c>
    </row>
    <row r="407" spans="1:20" ht="21.75" customHeight="1" thickBot="1" x14ac:dyDescent="0.35">
      <c r="A407" s="248" t="s">
        <v>13</v>
      </c>
      <c r="B407" s="258"/>
      <c r="C407" s="258"/>
      <c r="D407" s="258"/>
      <c r="E407" s="249"/>
      <c r="F407" s="27">
        <f>SUM(F402:F406)</f>
        <v>249</v>
      </c>
      <c r="G407" s="52">
        <f>SUM(G402:G406)</f>
        <v>4.6219999999999999</v>
      </c>
      <c r="H407" s="27">
        <f>SUM(H402:H406)</f>
        <v>3.2250000000000001</v>
      </c>
      <c r="I407" s="53">
        <f>SUM(I402:I406)</f>
        <v>26.599</v>
      </c>
      <c r="J407" s="27">
        <f>SUM(J402:J406)</f>
        <v>154.24800000000002</v>
      </c>
      <c r="K407" s="92"/>
      <c r="L407" s="6"/>
      <c r="M407" s="248" t="s">
        <v>13</v>
      </c>
      <c r="N407" s="249"/>
      <c r="O407" s="27">
        <f>SUM(O402:O406)</f>
        <v>298</v>
      </c>
      <c r="P407" s="52">
        <f>SUM(P402:P406)</f>
        <v>5.702</v>
      </c>
      <c r="Q407" s="27">
        <f>SUM(Q402:Q406)</f>
        <v>4.5549999999999997</v>
      </c>
      <c r="R407" s="53">
        <f>SUM(R402:R406)</f>
        <v>32.007999999999996</v>
      </c>
      <c r="S407" s="37">
        <f>SUM(S402:S406)</f>
        <v>192.202</v>
      </c>
      <c r="T407" s="86"/>
    </row>
    <row r="408" spans="1:20" ht="21" customHeight="1" thickBot="1" x14ac:dyDescent="0.35">
      <c r="A408" s="250" t="s">
        <v>17</v>
      </c>
      <c r="B408" s="251"/>
      <c r="C408" s="251"/>
      <c r="D408" s="251"/>
      <c r="E408" s="251"/>
      <c r="F408" s="207" t="str">
        <f>ROUND(F389+F392+F407+532,0)&amp;"/"&amp;25</f>
        <v>1096/25</v>
      </c>
      <c r="G408" s="104">
        <f>G389+G392+G401+G407</f>
        <v>36.013999999999996</v>
      </c>
      <c r="H408" s="106">
        <f>H389+H392+H401+H407</f>
        <v>34.434999999999995</v>
      </c>
      <c r="I408" s="107">
        <f>I389+I392+I401+I407</f>
        <v>152.39000000000001</v>
      </c>
      <c r="J408" s="105">
        <f>J389+J392+J401+J407</f>
        <v>1058.7860000000001</v>
      </c>
      <c r="K408" s="94"/>
      <c r="L408" s="7"/>
      <c r="M408" s="250" t="str">
        <f>A408</f>
        <v>Итого за день:</v>
      </c>
      <c r="N408" s="251"/>
      <c r="O408" s="207" t="str">
        <f>ROUND(O389+O392+O407+646,0)&amp;"/"&amp;25</f>
        <v>1320/25</v>
      </c>
      <c r="P408" s="105">
        <f>P389+P392+P401+P407</f>
        <v>44.454000000000001</v>
      </c>
      <c r="Q408" s="106">
        <f>Q389+Q392+Q401+Q407</f>
        <v>43.464999999999996</v>
      </c>
      <c r="R408" s="105">
        <f>R389+R392+R401+R407</f>
        <v>178.56200000000001</v>
      </c>
      <c r="S408" s="106">
        <f>S389+S392+S401+S407</f>
        <v>1352.4839999999999</v>
      </c>
      <c r="T408" s="88"/>
    </row>
    <row r="409" spans="1:20" x14ac:dyDescent="0.3">
      <c r="K409" s="7"/>
    </row>
    <row r="410" spans="1:20" x14ac:dyDescent="0.3">
      <c r="K410" s="7"/>
    </row>
    <row r="413" spans="1:20" ht="15.6" x14ac:dyDescent="0.3">
      <c r="A413" s="270"/>
      <c r="B413" s="270"/>
      <c r="C413" s="270"/>
      <c r="D413" s="270"/>
      <c r="E413" s="270"/>
      <c r="F413" s="270"/>
      <c r="G413" s="270"/>
      <c r="H413" s="270"/>
      <c r="I413" s="270"/>
      <c r="J413" s="270"/>
      <c r="K413" s="148"/>
      <c r="L413" s="148"/>
      <c r="M413" s="270"/>
      <c r="N413" s="270"/>
      <c r="O413" s="270"/>
      <c r="P413" s="270"/>
      <c r="Q413" s="270"/>
      <c r="R413" s="270"/>
      <c r="S413" s="270"/>
    </row>
    <row r="414" spans="1:20" ht="15.6" x14ac:dyDescent="0.3">
      <c r="A414" s="270"/>
      <c r="B414" s="270"/>
      <c r="C414" s="270"/>
      <c r="D414" s="270"/>
      <c r="E414" s="270"/>
      <c r="F414" s="270"/>
      <c r="G414" s="270"/>
      <c r="H414" s="270"/>
      <c r="I414" s="270"/>
      <c r="J414" s="270"/>
      <c r="K414" s="148"/>
      <c r="L414" s="148"/>
      <c r="M414" s="270"/>
      <c r="N414" s="270"/>
      <c r="O414" s="270"/>
      <c r="P414" s="270"/>
      <c r="Q414" s="270"/>
      <c r="R414" s="270"/>
      <c r="S414" s="270"/>
    </row>
    <row r="415" spans="1:20" ht="15.6" x14ac:dyDescent="0.3">
      <c r="A415" s="270"/>
      <c r="B415" s="270"/>
      <c r="C415" s="270"/>
      <c r="D415" s="270"/>
      <c r="E415" s="270"/>
      <c r="F415" s="270"/>
      <c r="G415" s="270"/>
      <c r="H415" s="270"/>
      <c r="I415" s="270"/>
      <c r="J415" s="270"/>
      <c r="K415" s="148"/>
      <c r="L415" s="148"/>
      <c r="M415" s="270"/>
      <c r="N415" s="270"/>
      <c r="O415" s="270"/>
      <c r="P415" s="270"/>
      <c r="Q415" s="270"/>
      <c r="R415" s="270"/>
      <c r="S415" s="270"/>
    </row>
    <row r="416" spans="1:20" ht="15.6" x14ac:dyDescent="0.3">
      <c r="A416" s="270"/>
      <c r="B416" s="270"/>
      <c r="C416" s="270"/>
      <c r="D416" s="270"/>
      <c r="E416" s="270"/>
      <c r="F416" s="270"/>
      <c r="G416" s="270"/>
      <c r="H416" s="270"/>
      <c r="I416" s="270"/>
      <c r="J416" s="270"/>
      <c r="K416" s="148"/>
      <c r="L416" s="3"/>
      <c r="M416" s="270"/>
      <c r="N416" s="270"/>
      <c r="O416" s="270"/>
      <c r="P416" s="270"/>
      <c r="Q416" s="270"/>
      <c r="R416" s="270"/>
      <c r="S416" s="270"/>
    </row>
    <row r="417" spans="1:20" ht="15.6" x14ac:dyDescent="0.3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3"/>
      <c r="M417" s="148"/>
      <c r="N417" s="148"/>
      <c r="O417" s="148"/>
      <c r="P417" s="148"/>
      <c r="Q417" s="148"/>
      <c r="R417" s="148"/>
      <c r="S417" s="148"/>
    </row>
    <row r="418" spans="1:20" ht="15.6" x14ac:dyDescent="0.3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3"/>
      <c r="M418" s="148"/>
      <c r="N418" s="148"/>
      <c r="O418" s="148"/>
      <c r="P418" s="148"/>
      <c r="Q418" s="148"/>
      <c r="R418" s="148"/>
      <c r="S418" s="148"/>
    </row>
    <row r="419" spans="1:20" ht="15.6" x14ac:dyDescent="0.3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3"/>
      <c r="M419" s="148"/>
      <c r="N419" s="148"/>
      <c r="O419" s="148"/>
      <c r="P419" s="148"/>
      <c r="Q419" s="148"/>
      <c r="R419" s="148"/>
      <c r="S419" s="148"/>
    </row>
    <row r="420" spans="1:20" ht="15.6" x14ac:dyDescent="0.3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3"/>
      <c r="M420" s="148"/>
      <c r="N420" s="148"/>
      <c r="O420" s="148"/>
      <c r="P420" s="148"/>
      <c r="Q420" s="148"/>
      <c r="R420" s="148"/>
      <c r="S420" s="148"/>
    </row>
    <row r="421" spans="1:20" ht="15.6" x14ac:dyDescent="0.3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3"/>
      <c r="M421" s="148"/>
      <c r="N421" s="148"/>
      <c r="O421" s="148"/>
      <c r="P421" s="148"/>
      <c r="Q421" s="148"/>
      <c r="R421" s="148"/>
      <c r="S421" s="148"/>
    </row>
    <row r="422" spans="1:20" ht="15.6" x14ac:dyDescent="0.3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3"/>
      <c r="M422" s="148"/>
      <c r="N422" s="148"/>
      <c r="O422" s="148"/>
      <c r="P422" s="148"/>
      <c r="Q422" s="148"/>
      <c r="R422" s="148"/>
      <c r="S422" s="148"/>
    </row>
    <row r="423" spans="1:20" ht="15.6" x14ac:dyDescent="0.3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3"/>
      <c r="M423" s="148"/>
      <c r="N423" s="148"/>
      <c r="O423" s="148"/>
      <c r="P423" s="148"/>
      <c r="Q423" s="148"/>
      <c r="R423" s="148"/>
      <c r="S423" s="148"/>
    </row>
    <row r="424" spans="1:20" ht="15.6" x14ac:dyDescent="0.3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3"/>
      <c r="M424" s="148"/>
      <c r="N424" s="148"/>
      <c r="O424" s="148"/>
      <c r="P424" s="148"/>
      <c r="Q424" s="148"/>
      <c r="R424" s="148"/>
      <c r="S424" s="148"/>
    </row>
    <row r="425" spans="1:20" ht="15.6" x14ac:dyDescent="0.3">
      <c r="A425" s="294"/>
      <c r="B425" s="294"/>
      <c r="C425" s="294"/>
      <c r="D425" s="294"/>
      <c r="E425" s="294"/>
      <c r="F425" s="294"/>
      <c r="G425" s="294"/>
      <c r="H425" s="294"/>
      <c r="I425" s="294"/>
      <c r="J425" s="294"/>
      <c r="K425" s="149"/>
      <c r="L425" s="149"/>
      <c r="M425" s="294" t="s">
        <v>0</v>
      </c>
      <c r="N425" s="294"/>
      <c r="O425" s="294"/>
      <c r="P425" s="294"/>
      <c r="Q425" s="294"/>
      <c r="R425" s="294"/>
      <c r="S425" s="294"/>
    </row>
    <row r="426" spans="1:20" ht="15.6" x14ac:dyDescent="0.3">
      <c r="A426" s="294"/>
      <c r="B426" s="294"/>
      <c r="C426" s="294"/>
      <c r="D426" s="294"/>
      <c r="E426" s="294"/>
      <c r="F426" s="294"/>
      <c r="G426" s="294"/>
      <c r="H426" s="294"/>
      <c r="I426" s="294"/>
      <c r="J426" s="294"/>
      <c r="K426" s="149"/>
      <c r="L426" s="149"/>
      <c r="M426" s="294"/>
      <c r="N426" s="294"/>
      <c r="O426" s="294"/>
      <c r="P426" s="294"/>
      <c r="Q426" s="294"/>
      <c r="R426" s="294"/>
      <c r="S426" s="294"/>
    </row>
    <row r="427" spans="1:20" ht="15.6" x14ac:dyDescent="0.3">
      <c r="A427" s="270"/>
      <c r="B427" s="270"/>
      <c r="C427" s="270"/>
      <c r="D427" s="270"/>
      <c r="E427" s="270"/>
      <c r="F427" s="270"/>
      <c r="G427" s="270"/>
      <c r="H427" s="270"/>
      <c r="I427" s="270"/>
      <c r="J427" s="270"/>
      <c r="K427" s="270"/>
      <c r="L427" s="148"/>
      <c r="M427" s="148"/>
      <c r="N427" s="270" t="str">
        <f>M372</f>
        <v xml:space="preserve">Утверждаю </v>
      </c>
      <c r="O427" s="270"/>
      <c r="P427" s="270"/>
      <c r="Q427" s="270"/>
      <c r="R427" s="270"/>
      <c r="S427" s="270"/>
    </row>
    <row r="428" spans="1:20" ht="15.6" x14ac:dyDescent="0.3">
      <c r="A428" s="270"/>
      <c r="B428" s="270"/>
      <c r="C428" s="270"/>
      <c r="D428" s="270"/>
      <c r="E428" s="270"/>
      <c r="F428" s="270"/>
      <c r="G428" s="270"/>
      <c r="H428" s="270"/>
      <c r="I428" s="270"/>
      <c r="J428" s="270"/>
      <c r="K428" s="270"/>
      <c r="L428" s="148"/>
      <c r="M428" s="148"/>
      <c r="N428" s="270" t="str">
        <f>N373</f>
        <v>Заведующий МБДОУ «Д/С № 3</v>
      </c>
      <c r="O428" s="270"/>
      <c r="P428" s="270"/>
      <c r="Q428" s="270"/>
      <c r="R428" s="270"/>
      <c r="S428" s="270"/>
    </row>
    <row r="429" spans="1:20" ht="15.6" x14ac:dyDescent="0.3">
      <c r="A429" s="270"/>
      <c r="B429" s="270"/>
      <c r="C429" s="270"/>
      <c r="D429" s="270"/>
      <c r="E429" s="270"/>
      <c r="F429" s="270"/>
      <c r="G429" s="270"/>
      <c r="H429" s="270"/>
      <c r="I429" s="270"/>
      <c r="J429" s="270"/>
      <c r="K429" s="270"/>
      <c r="L429" s="148"/>
      <c r="M429" s="270" t="str">
        <f>N374</f>
        <v xml:space="preserve"> кп Горные Ключи» В.В. Юшкова</v>
      </c>
      <c r="N429" s="270"/>
      <c r="O429" s="270"/>
      <c r="P429" s="270"/>
      <c r="Q429" s="270"/>
      <c r="R429" s="270"/>
      <c r="S429" s="270"/>
    </row>
    <row r="430" spans="1:20" ht="15.6" x14ac:dyDescent="0.3">
      <c r="A430" s="270"/>
      <c r="B430" s="270"/>
      <c r="C430" s="270"/>
      <c r="D430" s="270"/>
      <c r="E430" s="270"/>
      <c r="F430" s="270"/>
      <c r="G430" s="270"/>
      <c r="H430" s="270"/>
      <c r="I430" s="270"/>
      <c r="J430" s="270"/>
      <c r="K430" s="270"/>
      <c r="L430" s="3"/>
      <c r="M430" s="270" t="str">
        <f>M375</f>
        <v>_______________</v>
      </c>
      <c r="N430" s="270"/>
      <c r="O430" s="270"/>
      <c r="P430" s="270"/>
      <c r="Q430" s="270"/>
      <c r="R430" s="270"/>
      <c r="S430" s="270"/>
    </row>
    <row r="431" spans="1:20" ht="15.6" x14ac:dyDescent="0.3">
      <c r="A431" s="294"/>
      <c r="B431" s="294"/>
      <c r="C431" s="294"/>
      <c r="D431" s="294"/>
      <c r="E431" s="294"/>
      <c r="F431" s="294"/>
      <c r="G431" s="294"/>
      <c r="H431" s="294"/>
      <c r="I431" s="294"/>
      <c r="J431" s="294"/>
      <c r="K431" s="294"/>
      <c r="L431" s="149"/>
      <c r="M431" s="294"/>
      <c r="N431" s="294"/>
      <c r="O431" s="294"/>
      <c r="P431" s="294"/>
      <c r="Q431" s="294"/>
      <c r="R431" s="294"/>
      <c r="S431" s="294"/>
    </row>
    <row r="432" spans="1:20" ht="20.399999999999999" x14ac:dyDescent="0.3">
      <c r="A432" s="269" t="str">
        <f>A377</f>
        <v>МЕНЮ ПРИГОТАВЛИВАЕМЫХ БЛЮД</v>
      </c>
      <c r="B432" s="269"/>
      <c r="C432" s="269"/>
      <c r="D432" s="269"/>
      <c r="E432" s="269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</row>
    <row r="433" spans="1:20" ht="15.6" x14ac:dyDescent="0.3">
      <c r="A433" s="294"/>
      <c r="B433" s="294"/>
      <c r="C433" s="294"/>
      <c r="D433" s="294"/>
      <c r="E433" s="294"/>
      <c r="F433" s="294"/>
      <c r="G433" s="294"/>
      <c r="H433" s="294"/>
      <c r="I433" s="294"/>
      <c r="J433" s="294"/>
      <c r="K433" s="294"/>
      <c r="L433" s="3"/>
      <c r="M433" s="294"/>
      <c r="N433" s="294"/>
      <c r="O433" s="294"/>
      <c r="P433" s="294"/>
      <c r="Q433" s="294"/>
      <c r="R433" s="294"/>
      <c r="S433" s="294"/>
    </row>
    <row r="434" spans="1:20" ht="15.6" x14ac:dyDescent="0.3">
      <c r="A434" s="296" t="s">
        <v>263</v>
      </c>
      <c r="B434" s="296"/>
      <c r="C434" s="296"/>
      <c r="D434" s="296"/>
      <c r="E434" s="296"/>
      <c r="F434" s="296"/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</row>
    <row r="435" spans="1:20" x14ac:dyDescent="0.3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150"/>
      <c r="L435" s="150"/>
      <c r="M435" s="233"/>
      <c r="N435" s="233"/>
      <c r="O435" s="233"/>
      <c r="P435" s="233"/>
      <c r="Q435" s="233"/>
      <c r="R435" s="233"/>
      <c r="S435" s="233"/>
    </row>
    <row r="436" spans="1:20" ht="28.5" customHeight="1" thickBot="1" x14ac:dyDescent="0.35">
      <c r="A436" s="298" t="str">
        <f>A381</f>
        <v>ВОЗРАСТНАЯ КАТЕГОРИЯ от 1 года до 3 лет</v>
      </c>
      <c r="B436" s="298"/>
      <c r="C436" s="298"/>
      <c r="D436" s="298"/>
      <c r="E436" s="298"/>
      <c r="F436" s="298"/>
      <c r="G436" s="298"/>
      <c r="H436" s="298"/>
      <c r="I436" s="298"/>
      <c r="J436" s="298"/>
      <c r="K436" s="298"/>
      <c r="L436" s="117"/>
      <c r="M436" s="298" t="str">
        <f>M381</f>
        <v>ВОЗРАСТНАЯ КАТЕГОРИЯ от 3 лет до 6 лет</v>
      </c>
      <c r="N436" s="298"/>
      <c r="O436" s="298"/>
      <c r="P436" s="298"/>
      <c r="Q436" s="298"/>
      <c r="R436" s="298"/>
      <c r="S436" s="298"/>
      <c r="T436" s="298"/>
    </row>
    <row r="437" spans="1:20" ht="15" thickBot="1" x14ac:dyDescent="0.35">
      <c r="A437" s="235" t="s">
        <v>1</v>
      </c>
      <c r="B437" s="237" t="s">
        <v>4</v>
      </c>
      <c r="C437" s="238"/>
      <c r="D437" s="238"/>
      <c r="E437" s="239"/>
      <c r="F437" s="235" t="s">
        <v>2</v>
      </c>
      <c r="G437" s="243" t="s">
        <v>33</v>
      </c>
      <c r="H437" s="244"/>
      <c r="I437" s="245"/>
      <c r="J437" s="246" t="s">
        <v>3</v>
      </c>
      <c r="K437" s="285" t="s">
        <v>34</v>
      </c>
      <c r="L437" s="9"/>
      <c r="M437" s="287" t="s">
        <v>1</v>
      </c>
      <c r="N437" s="289" t="s">
        <v>4</v>
      </c>
      <c r="O437" s="246" t="s">
        <v>2</v>
      </c>
      <c r="P437" s="243" t="s">
        <v>33</v>
      </c>
      <c r="Q437" s="244"/>
      <c r="R437" s="245"/>
      <c r="S437" s="289" t="s">
        <v>3</v>
      </c>
      <c r="T437" s="278" t="s">
        <v>34</v>
      </c>
    </row>
    <row r="438" spans="1:20" ht="15" thickBot="1" x14ac:dyDescent="0.35">
      <c r="A438" s="236"/>
      <c r="B438" s="240"/>
      <c r="C438" s="241"/>
      <c r="D438" s="241"/>
      <c r="E438" s="242"/>
      <c r="F438" s="236"/>
      <c r="G438" s="31" t="s">
        <v>30</v>
      </c>
      <c r="H438" s="31" t="s">
        <v>31</v>
      </c>
      <c r="I438" s="31" t="s">
        <v>32</v>
      </c>
      <c r="J438" s="247"/>
      <c r="K438" s="286"/>
      <c r="L438" s="10"/>
      <c r="M438" s="288"/>
      <c r="N438" s="290"/>
      <c r="O438" s="247"/>
      <c r="P438" s="147" t="str">
        <f>G438</f>
        <v>Б</v>
      </c>
      <c r="Q438" s="147" t="str">
        <f>H438</f>
        <v>Ж</v>
      </c>
      <c r="R438" s="146" t="str">
        <f>I438</f>
        <v>У</v>
      </c>
      <c r="S438" s="290"/>
      <c r="T438" s="279"/>
    </row>
    <row r="439" spans="1:20" ht="23.25" customHeight="1" x14ac:dyDescent="0.3">
      <c r="A439" s="44" t="s">
        <v>5</v>
      </c>
      <c r="B439" s="280" t="s">
        <v>76</v>
      </c>
      <c r="C439" s="280"/>
      <c r="D439" s="280"/>
      <c r="E439" s="280"/>
      <c r="F439" s="40">
        <v>130</v>
      </c>
      <c r="G439" s="40">
        <v>2.34</v>
      </c>
      <c r="H439" s="17">
        <v>7.26</v>
      </c>
      <c r="I439" s="40">
        <v>15.41</v>
      </c>
      <c r="J439" s="17">
        <v>159.38999999999999</v>
      </c>
      <c r="K439" s="79" t="s">
        <v>60</v>
      </c>
      <c r="L439" s="11"/>
      <c r="M439" s="63" t="s">
        <v>5</v>
      </c>
      <c r="N439" s="64" t="str">
        <f>B439</f>
        <v>Каша молочная жидкая ячневая</v>
      </c>
      <c r="O439" s="68">
        <v>150</v>
      </c>
      <c r="P439" s="67">
        <v>2.6</v>
      </c>
      <c r="Q439" s="68">
        <v>8.69</v>
      </c>
      <c r="R439" s="67">
        <v>17.21</v>
      </c>
      <c r="S439" s="68">
        <v>173.86</v>
      </c>
      <c r="T439" s="83" t="str">
        <f>K439</f>
        <v>7.4</v>
      </c>
    </row>
    <row r="440" spans="1:20" ht="22.5" customHeight="1" x14ac:dyDescent="0.3">
      <c r="A440" s="45"/>
      <c r="B440" s="281" t="s">
        <v>6</v>
      </c>
      <c r="C440" s="281"/>
      <c r="D440" s="281"/>
      <c r="E440" s="281"/>
      <c r="F440" s="18">
        <v>150</v>
      </c>
      <c r="G440" s="18">
        <v>2E-3</v>
      </c>
      <c r="H440" s="33"/>
      <c r="I440" s="18">
        <v>5.2709999999999999</v>
      </c>
      <c r="J440" s="33">
        <v>21.507999999999999</v>
      </c>
      <c r="K440" s="80" t="s">
        <v>48</v>
      </c>
      <c r="L440" s="12"/>
      <c r="M440" s="45"/>
      <c r="N440" s="65" t="str">
        <f>B440</f>
        <v>Чай с сахаром</v>
      </c>
      <c r="O440" s="18">
        <v>180</v>
      </c>
      <c r="P440" s="33">
        <v>2E-3</v>
      </c>
      <c r="Q440" s="18"/>
      <c r="R440" s="33" t="s">
        <v>50</v>
      </c>
      <c r="S440" s="18">
        <v>28.841999999999999</v>
      </c>
      <c r="T440" s="84" t="str">
        <f>K440</f>
        <v>7.43</v>
      </c>
    </row>
    <row r="441" spans="1:20" ht="24" customHeight="1" x14ac:dyDescent="0.3">
      <c r="A441" s="230" t="s">
        <v>249</v>
      </c>
      <c r="B441" s="281" t="s">
        <v>14</v>
      </c>
      <c r="C441" s="281"/>
      <c r="D441" s="281"/>
      <c r="E441" s="281"/>
      <c r="F441" s="18">
        <v>30</v>
      </c>
      <c r="G441" s="18">
        <v>2.25</v>
      </c>
      <c r="H441" s="33">
        <v>0.87</v>
      </c>
      <c r="I441" s="18">
        <v>15.27</v>
      </c>
      <c r="J441" s="101">
        <v>79.2</v>
      </c>
      <c r="K441" s="80" t="s">
        <v>250</v>
      </c>
      <c r="L441" s="12"/>
      <c r="M441" s="230" t="str">
        <f>A441</f>
        <v>БУТЕРБРОД</v>
      </c>
      <c r="N441" s="65" t="str">
        <f>B441</f>
        <v>Батон  (пшеничный)</v>
      </c>
      <c r="O441" s="18">
        <v>40</v>
      </c>
      <c r="P441" s="33">
        <v>3</v>
      </c>
      <c r="Q441" s="18">
        <v>1.1599999999999999</v>
      </c>
      <c r="R441" s="33">
        <v>20.36</v>
      </c>
      <c r="S441" s="18">
        <v>105.6</v>
      </c>
      <c r="T441" s="84" t="str">
        <f>K441</f>
        <v>1.66</v>
      </c>
    </row>
    <row r="442" spans="1:20" ht="25.5" customHeight="1" thickBot="1" x14ac:dyDescent="0.35">
      <c r="A442" s="231"/>
      <c r="B442" s="282" t="s">
        <v>7</v>
      </c>
      <c r="C442" s="283"/>
      <c r="D442" s="283"/>
      <c r="E442" s="284"/>
      <c r="F442" s="18">
        <v>5</v>
      </c>
      <c r="G442" s="18">
        <v>0.05</v>
      </c>
      <c r="H442" s="33">
        <v>3.63</v>
      </c>
      <c r="I442" s="18">
        <v>7.0000000000000007E-2</v>
      </c>
      <c r="J442" s="101">
        <v>33.1</v>
      </c>
      <c r="K442" s="80" t="s">
        <v>250</v>
      </c>
      <c r="L442" s="12"/>
      <c r="M442" s="231"/>
      <c r="N442" s="65" t="str">
        <f>B442</f>
        <v>Масло сливочное</v>
      </c>
      <c r="O442" s="18">
        <v>6</v>
      </c>
      <c r="P442" s="33">
        <v>0.06</v>
      </c>
      <c r="Q442" s="18">
        <v>4.3499999999999996</v>
      </c>
      <c r="R442" s="33">
        <v>8.4000000000000005E-2</v>
      </c>
      <c r="S442" s="18">
        <v>39.72</v>
      </c>
      <c r="T442" s="84" t="str">
        <f>K442</f>
        <v>1.66</v>
      </c>
    </row>
    <row r="443" spans="1:20" ht="16.2" hidden="1" thickBot="1" x14ac:dyDescent="0.35">
      <c r="A443" s="46"/>
      <c r="B443" s="282"/>
      <c r="C443" s="283"/>
      <c r="D443" s="283"/>
      <c r="E443" s="284"/>
      <c r="F443" s="41"/>
      <c r="G443" s="48"/>
      <c r="H443" s="34"/>
      <c r="I443" s="48"/>
      <c r="J443" s="47"/>
      <c r="K443" s="81"/>
      <c r="L443" s="12"/>
      <c r="M443" s="46"/>
      <c r="N443" s="66">
        <f>B443</f>
        <v>0</v>
      </c>
      <c r="O443" s="48"/>
      <c r="P443" s="34"/>
      <c r="Q443" s="48"/>
      <c r="R443" s="34"/>
      <c r="S443" s="48"/>
      <c r="T443" s="85">
        <f>K443</f>
        <v>0</v>
      </c>
    </row>
    <row r="444" spans="1:20" ht="21.75" customHeight="1" thickBot="1" x14ac:dyDescent="0.35">
      <c r="A444" s="272" t="s">
        <v>8</v>
      </c>
      <c r="B444" s="273"/>
      <c r="C444" s="273"/>
      <c r="D444" s="273"/>
      <c r="E444" s="274"/>
      <c r="F444" s="50">
        <f>SUM(F439:F443)</f>
        <v>315</v>
      </c>
      <c r="G444" s="42">
        <f>SUM(G439:G443)</f>
        <v>4.6419999999999995</v>
      </c>
      <c r="H444" s="42">
        <f>SUM(H439:H443)</f>
        <v>11.759999999999998</v>
      </c>
      <c r="I444" s="42">
        <f>SUM(I439:I443)</f>
        <v>36.021000000000001</v>
      </c>
      <c r="J444" s="49">
        <f>SUM(J439:J443)</f>
        <v>293.19800000000004</v>
      </c>
      <c r="K444" s="21"/>
      <c r="L444" s="13"/>
      <c r="M444" s="272" t="s">
        <v>8</v>
      </c>
      <c r="N444" s="274"/>
      <c r="O444" s="42">
        <f>SUM(O439:O443)</f>
        <v>376</v>
      </c>
      <c r="P444" s="50">
        <f>SUM(P439:P443)</f>
        <v>5.6619999999999999</v>
      </c>
      <c r="Q444" s="42">
        <f>SUM(Q439:Q443)</f>
        <v>14.2</v>
      </c>
      <c r="R444" s="103">
        <f>SUM(R439:R443)</f>
        <v>37.654000000000003</v>
      </c>
      <c r="S444" s="35">
        <f>SUM(S439:S443)</f>
        <v>348.02200000000005</v>
      </c>
      <c r="T444" s="86"/>
    </row>
    <row r="445" spans="1:20" ht="31.8" hidden="1" thickBot="1" x14ac:dyDescent="0.35">
      <c r="A445" s="62" t="s">
        <v>9</v>
      </c>
      <c r="B445" s="275"/>
      <c r="C445" s="276"/>
      <c r="D445" s="276"/>
      <c r="E445" s="277"/>
      <c r="F445" s="43"/>
      <c r="G445" s="43"/>
      <c r="H445" s="36"/>
      <c r="I445" s="43"/>
      <c r="J445" s="36"/>
      <c r="K445" s="82"/>
      <c r="L445" s="11"/>
      <c r="M445" s="69" t="s">
        <v>9</v>
      </c>
      <c r="N445" s="70">
        <f>B445</f>
        <v>0</v>
      </c>
      <c r="O445" s="43"/>
      <c r="P445" s="43"/>
      <c r="Q445" s="71"/>
      <c r="R445" s="43"/>
      <c r="S445" s="43"/>
      <c r="T445" s="83">
        <f>K445</f>
        <v>0</v>
      </c>
    </row>
    <row r="446" spans="1:20" ht="16.2" hidden="1" thickBot="1" x14ac:dyDescent="0.35">
      <c r="A446" s="8"/>
      <c r="B446" s="267"/>
      <c r="C446" s="267"/>
      <c r="D446" s="267"/>
      <c r="E446" s="268"/>
      <c r="F446" s="20"/>
      <c r="G446" s="20"/>
      <c r="H446" s="149"/>
      <c r="I446" s="14"/>
      <c r="J446" s="14"/>
      <c r="K446" s="22"/>
      <c r="L446" s="5"/>
      <c r="M446" s="8"/>
      <c r="N446" s="23"/>
      <c r="O446" s="23"/>
      <c r="P446" s="24"/>
      <c r="Q446" s="24"/>
      <c r="R446" s="24"/>
      <c r="S446" s="14"/>
      <c r="T446" s="87"/>
    </row>
    <row r="447" spans="1:20" ht="24" hidden="1" customHeight="1" thickBot="1" x14ac:dyDescent="0.35">
      <c r="A447" s="248" t="s">
        <v>10</v>
      </c>
      <c r="B447" s="258"/>
      <c r="C447" s="258"/>
      <c r="D447" s="258"/>
      <c r="E447" s="249"/>
      <c r="F447" s="52">
        <f>SUM(F445:F446)</f>
        <v>0</v>
      </c>
      <c r="G447" s="27">
        <f>SUM(G445:G446)</f>
        <v>0</v>
      </c>
      <c r="H447" s="27"/>
      <c r="I447" s="53">
        <f>SUM(I445:I446)</f>
        <v>0</v>
      </c>
      <c r="J447" s="53">
        <f>SUM(J445:J446)</f>
        <v>0</v>
      </c>
      <c r="K447" s="27"/>
      <c r="L447" s="3"/>
      <c r="M447" s="248" t="s">
        <v>10</v>
      </c>
      <c r="N447" s="258"/>
      <c r="O447" s="15">
        <f>SUM(O445:O446)</f>
        <v>0</v>
      </c>
      <c r="P447" s="27">
        <f>SUM(P445:P446)</f>
        <v>0</v>
      </c>
      <c r="Q447" s="37"/>
      <c r="R447" s="27">
        <f>SUM(R445:R446)</f>
        <v>0</v>
      </c>
      <c r="S447" s="37">
        <f>SUM(S445:S446)</f>
        <v>0</v>
      </c>
      <c r="T447" s="86"/>
    </row>
    <row r="448" spans="1:20" ht="23.25" customHeight="1" x14ac:dyDescent="0.3">
      <c r="A448" s="59" t="s">
        <v>15</v>
      </c>
      <c r="B448" s="266" t="s">
        <v>77</v>
      </c>
      <c r="C448" s="267"/>
      <c r="D448" s="267"/>
      <c r="E448" s="268"/>
      <c r="F448" s="25">
        <v>15</v>
      </c>
      <c r="G448" s="25">
        <v>0.26</v>
      </c>
      <c r="H448" s="25">
        <v>0.02</v>
      </c>
      <c r="I448" s="56">
        <v>1.38</v>
      </c>
      <c r="J448" s="25">
        <v>6.4</v>
      </c>
      <c r="K448" s="89" t="s">
        <v>53</v>
      </c>
      <c r="L448" s="5"/>
      <c r="M448" s="72" t="s">
        <v>15</v>
      </c>
      <c r="N448" s="73" t="str">
        <f t="shared" ref="N448:N455" si="18">B448</f>
        <v>Морковь отварная</v>
      </c>
      <c r="O448" s="77">
        <v>20</v>
      </c>
      <c r="P448" s="77">
        <v>0.34</v>
      </c>
      <c r="Q448" s="76">
        <v>0.03</v>
      </c>
      <c r="R448" s="77">
        <v>1.79</v>
      </c>
      <c r="S448" s="77">
        <v>8.32</v>
      </c>
      <c r="T448" s="83" t="str">
        <f>K448</f>
        <v>4.10</v>
      </c>
    </row>
    <row r="449" spans="1:20" ht="24" customHeight="1" x14ac:dyDescent="0.3">
      <c r="A449" s="60"/>
      <c r="B449" s="252" t="s">
        <v>78</v>
      </c>
      <c r="C449" s="253"/>
      <c r="D449" s="253"/>
      <c r="E449" s="254"/>
      <c r="F449" s="19">
        <v>150</v>
      </c>
      <c r="G449" s="97">
        <v>6.4</v>
      </c>
      <c r="H449" s="97">
        <v>3.8</v>
      </c>
      <c r="I449" s="98">
        <v>15.8</v>
      </c>
      <c r="J449" s="96">
        <v>125</v>
      </c>
      <c r="K449" s="90" t="s">
        <v>79</v>
      </c>
      <c r="L449" s="3"/>
      <c r="M449" s="28"/>
      <c r="N449" s="74" t="str">
        <f t="shared" si="18"/>
        <v>Суп с рыбными консервами</v>
      </c>
      <c r="O449" s="19">
        <v>180</v>
      </c>
      <c r="P449" s="19">
        <v>8.6999999999999993</v>
      </c>
      <c r="Q449" s="39">
        <v>5.0999999999999996</v>
      </c>
      <c r="R449" s="19">
        <v>18.7</v>
      </c>
      <c r="S449" s="19">
        <v>154.1</v>
      </c>
      <c r="T449" s="83" t="str">
        <f>K449</f>
        <v>2.13.3</v>
      </c>
    </row>
    <row r="450" spans="1:20" ht="39" customHeight="1" x14ac:dyDescent="0.3">
      <c r="A450" s="60"/>
      <c r="B450" s="252" t="s">
        <v>80</v>
      </c>
      <c r="C450" s="253"/>
      <c r="D450" s="253"/>
      <c r="E450" s="254"/>
      <c r="F450" s="19">
        <v>50</v>
      </c>
      <c r="G450" s="97">
        <v>11.6</v>
      </c>
      <c r="H450" s="97">
        <v>8.7899999999999991</v>
      </c>
      <c r="I450" s="98">
        <v>7.54</v>
      </c>
      <c r="J450" s="96">
        <v>155.08000000000001</v>
      </c>
      <c r="K450" s="90" t="s">
        <v>81</v>
      </c>
      <c r="L450" s="6"/>
      <c r="M450" s="28"/>
      <c r="N450" s="74" t="str">
        <f t="shared" si="18"/>
        <v>Тефтели из курицы с рисом ("Ежики") в соусе</v>
      </c>
      <c r="O450" s="19">
        <v>60</v>
      </c>
      <c r="P450" s="19">
        <v>14.17</v>
      </c>
      <c r="Q450" s="39">
        <v>11.3</v>
      </c>
      <c r="R450" s="19">
        <v>10.89</v>
      </c>
      <c r="S450" s="19">
        <v>201.16</v>
      </c>
      <c r="T450" s="95" t="str">
        <f t="shared" ref="T450:T455" si="19">K450</f>
        <v>3.30</v>
      </c>
    </row>
    <row r="451" spans="1:20" ht="24.75" customHeight="1" x14ac:dyDescent="0.3">
      <c r="A451" s="60"/>
      <c r="B451" s="252" t="s">
        <v>18</v>
      </c>
      <c r="C451" s="253"/>
      <c r="D451" s="253"/>
      <c r="E451" s="254"/>
      <c r="F451" s="19">
        <v>25</v>
      </c>
      <c r="G451" s="97">
        <v>0.23</v>
      </c>
      <c r="H451" s="97">
        <v>0.56999999999999995</v>
      </c>
      <c r="I451" s="98">
        <v>1.32</v>
      </c>
      <c r="J451" s="19">
        <v>11.38</v>
      </c>
      <c r="K451" s="90" t="s">
        <v>44</v>
      </c>
      <c r="L451" s="6"/>
      <c r="M451" s="28"/>
      <c r="N451" s="74" t="str">
        <f t="shared" si="18"/>
        <v>Соус томатный</v>
      </c>
      <c r="O451" s="19">
        <v>30</v>
      </c>
      <c r="P451" s="19">
        <v>0.42</v>
      </c>
      <c r="Q451" s="39">
        <v>1.1399999999999999</v>
      </c>
      <c r="R451" s="19">
        <v>2.48</v>
      </c>
      <c r="S451" s="19">
        <v>21.91</v>
      </c>
      <c r="T451" s="95" t="str">
        <f t="shared" si="19"/>
        <v>5.8</v>
      </c>
    </row>
    <row r="452" spans="1:20" ht="24" customHeight="1" x14ac:dyDescent="0.3">
      <c r="A452" s="60"/>
      <c r="B452" s="252" t="s">
        <v>82</v>
      </c>
      <c r="C452" s="253"/>
      <c r="D452" s="253"/>
      <c r="E452" s="254"/>
      <c r="F452" s="19">
        <v>100</v>
      </c>
      <c r="G452" s="97">
        <v>2.5459999999999998</v>
      </c>
      <c r="H452" s="97">
        <v>3.0579999999999998</v>
      </c>
      <c r="I452" s="98">
        <v>10.108000000000001</v>
      </c>
      <c r="J452" s="19">
        <v>77.775999999999996</v>
      </c>
      <c r="K452" s="90" t="s">
        <v>83</v>
      </c>
      <c r="L452" s="6"/>
      <c r="M452" s="60"/>
      <c r="N452" s="74" t="str">
        <f t="shared" si="18"/>
        <v>Капуста свежая тушеная</v>
      </c>
      <c r="O452" s="19">
        <v>100</v>
      </c>
      <c r="P452" s="19">
        <v>2.7650000000000001</v>
      </c>
      <c r="Q452" s="39">
        <v>3.8050000000000002</v>
      </c>
      <c r="R452" s="19">
        <v>12.217000000000001</v>
      </c>
      <c r="S452" s="19">
        <v>93.614000000000004</v>
      </c>
      <c r="T452" s="95" t="str">
        <f t="shared" si="19"/>
        <v>4.18</v>
      </c>
    </row>
    <row r="453" spans="1:20" ht="24" customHeight="1" x14ac:dyDescent="0.3">
      <c r="A453" s="60"/>
      <c r="B453" s="252" t="s">
        <v>84</v>
      </c>
      <c r="C453" s="253"/>
      <c r="D453" s="253"/>
      <c r="E453" s="254"/>
      <c r="F453" s="19">
        <v>100</v>
      </c>
      <c r="G453" s="97">
        <v>0.1</v>
      </c>
      <c r="H453" s="97"/>
      <c r="I453" s="98">
        <v>12</v>
      </c>
      <c r="J453" s="19">
        <v>50</v>
      </c>
      <c r="K453" s="90" t="s">
        <v>85</v>
      </c>
      <c r="L453" s="6"/>
      <c r="M453" s="28"/>
      <c r="N453" s="74" t="str">
        <f t="shared" si="18"/>
        <v>Сок фруктовый</v>
      </c>
      <c r="O453" s="19">
        <v>130</v>
      </c>
      <c r="P453" s="19">
        <v>0.13</v>
      </c>
      <c r="Q453" s="39"/>
      <c r="R453" s="19">
        <v>15.6</v>
      </c>
      <c r="S453" s="19">
        <v>65</v>
      </c>
      <c r="T453" s="95" t="str">
        <f t="shared" si="19"/>
        <v>7.8</v>
      </c>
    </row>
    <row r="454" spans="1:20" ht="24" customHeight="1" x14ac:dyDescent="0.3">
      <c r="A454" s="60"/>
      <c r="B454" s="252" t="s">
        <v>16</v>
      </c>
      <c r="C454" s="253"/>
      <c r="D454" s="253"/>
      <c r="E454" s="254"/>
      <c r="F454" s="19">
        <v>30</v>
      </c>
      <c r="G454" s="97">
        <v>2.4300000000000002</v>
      </c>
      <c r="H454" s="97">
        <v>0.3</v>
      </c>
      <c r="I454" s="98">
        <v>14.64</v>
      </c>
      <c r="J454" s="19">
        <v>72.599999999999994</v>
      </c>
      <c r="K454" s="90" t="s">
        <v>37</v>
      </c>
      <c r="L454" s="6"/>
      <c r="M454" s="60"/>
      <c r="N454" s="74" t="str">
        <f t="shared" si="18"/>
        <v>Хлеб пшеничный</v>
      </c>
      <c r="O454" s="19">
        <v>40</v>
      </c>
      <c r="P454" s="19">
        <v>3.24</v>
      </c>
      <c r="Q454" s="39">
        <v>0.4</v>
      </c>
      <c r="R454" s="19">
        <v>16.52</v>
      </c>
      <c r="S454" s="19">
        <v>96.8</v>
      </c>
      <c r="T454" s="95" t="str">
        <f t="shared" si="19"/>
        <v>7.8.2</v>
      </c>
    </row>
    <row r="455" spans="1:20" ht="27" customHeight="1" thickBot="1" x14ac:dyDescent="0.35">
      <c r="A455" s="61"/>
      <c r="B455" s="255" t="s">
        <v>29</v>
      </c>
      <c r="C455" s="256"/>
      <c r="D455" s="256"/>
      <c r="E455" s="257"/>
      <c r="F455" s="78">
        <v>30</v>
      </c>
      <c r="G455" s="99">
        <v>3.9</v>
      </c>
      <c r="H455" s="99">
        <v>0.9</v>
      </c>
      <c r="I455" s="100">
        <v>12</v>
      </c>
      <c r="J455" s="78">
        <v>75</v>
      </c>
      <c r="K455" s="90" t="s">
        <v>37</v>
      </c>
      <c r="L455" s="6"/>
      <c r="M455" s="29"/>
      <c r="N455" s="75" t="str">
        <f t="shared" si="18"/>
        <v>Хлеб ржаной</v>
      </c>
      <c r="O455" s="78">
        <v>40</v>
      </c>
      <c r="P455" s="108">
        <v>5.2</v>
      </c>
      <c r="Q455" s="109">
        <v>1.2</v>
      </c>
      <c r="R455" s="108">
        <v>16</v>
      </c>
      <c r="S455" s="110">
        <v>10</v>
      </c>
      <c r="T455" s="95" t="str">
        <f t="shared" si="19"/>
        <v>7.8.2</v>
      </c>
    </row>
    <row r="456" spans="1:20" ht="23.25" customHeight="1" thickBot="1" x14ac:dyDescent="0.35">
      <c r="A456" s="248" t="s">
        <v>11</v>
      </c>
      <c r="B456" s="258"/>
      <c r="C456" s="258"/>
      <c r="D456" s="258"/>
      <c r="E456" s="249"/>
      <c r="F456" s="208">
        <f>SUM(F448:F455)</f>
        <v>500</v>
      </c>
      <c r="G456" s="52">
        <f>SUM(G448:G455)</f>
        <v>27.465999999999998</v>
      </c>
      <c r="H456" s="27">
        <f>SUM(H448:H455)</f>
        <v>17.437999999999999</v>
      </c>
      <c r="I456" s="53">
        <f>SUM(I448:I455)</f>
        <v>74.787999999999997</v>
      </c>
      <c r="J456" s="37">
        <f>SUM(J448:J455)</f>
        <v>573.23599999999999</v>
      </c>
      <c r="K456" s="92"/>
      <c r="L456" s="6"/>
      <c r="M456" s="248" t="s">
        <v>11</v>
      </c>
      <c r="N456" s="259"/>
      <c r="O456" s="37">
        <f>SUM(O448:O455)</f>
        <v>600</v>
      </c>
      <c r="P456" s="27">
        <f>SUM(P448:P455)</f>
        <v>34.965000000000003</v>
      </c>
      <c r="Q456" s="37">
        <f>SUM(Q448:Q455)</f>
        <v>22.974999999999998</v>
      </c>
      <c r="R456" s="27">
        <f>SUM(R448:R455)</f>
        <v>94.197000000000003</v>
      </c>
      <c r="S456" s="37">
        <f>SUM(S448:S455)</f>
        <v>650.904</v>
      </c>
      <c r="T456" s="86"/>
    </row>
    <row r="457" spans="1:20" ht="22.5" customHeight="1" x14ac:dyDescent="0.3">
      <c r="A457" s="72" t="s">
        <v>12</v>
      </c>
      <c r="B457" s="260" t="s">
        <v>86</v>
      </c>
      <c r="C457" s="261"/>
      <c r="D457" s="261"/>
      <c r="E457" s="262"/>
      <c r="F457" s="77">
        <v>81</v>
      </c>
      <c r="G457" s="77">
        <v>4.92</v>
      </c>
      <c r="H457" s="113">
        <v>3.11</v>
      </c>
      <c r="I457" s="77">
        <v>42.41</v>
      </c>
      <c r="J457" s="113">
        <v>231.65</v>
      </c>
      <c r="K457" s="114" t="s">
        <v>87</v>
      </c>
      <c r="L457" s="5"/>
      <c r="M457" s="72" t="str">
        <f>A457</f>
        <v>Полдник</v>
      </c>
      <c r="N457" s="73" t="str">
        <f>B457</f>
        <v>Ватрушка с повидлом</v>
      </c>
      <c r="O457" s="77">
        <v>94</v>
      </c>
      <c r="P457" s="51">
        <v>5.52</v>
      </c>
      <c r="Q457" s="76">
        <v>6.85</v>
      </c>
      <c r="R457" s="51">
        <v>49.99</v>
      </c>
      <c r="S457" s="77">
        <v>286.91000000000003</v>
      </c>
      <c r="T457" s="83" t="str">
        <f>K457</f>
        <v>6.7</v>
      </c>
    </row>
    <row r="458" spans="1:20" ht="22.5" customHeight="1" x14ac:dyDescent="0.3">
      <c r="A458" s="111"/>
      <c r="B458" s="263" t="s">
        <v>51</v>
      </c>
      <c r="C458" s="264"/>
      <c r="D458" s="264"/>
      <c r="E458" s="265"/>
      <c r="F458" s="20">
        <v>53</v>
      </c>
      <c r="G458" s="20">
        <v>0.24</v>
      </c>
      <c r="H458" s="149"/>
      <c r="I458" s="20">
        <v>6.78</v>
      </c>
      <c r="J458" s="149">
        <v>27.6</v>
      </c>
      <c r="K458" s="89" t="s">
        <v>52</v>
      </c>
      <c r="L458" s="5"/>
      <c r="M458" s="112"/>
      <c r="N458" s="73" t="str">
        <f>B458</f>
        <v>Фрукты свежие</v>
      </c>
      <c r="O458" s="51">
        <v>62</v>
      </c>
      <c r="P458" s="51">
        <v>0.28000000000000003</v>
      </c>
      <c r="Q458" s="76"/>
      <c r="R458" s="51">
        <v>7.91</v>
      </c>
      <c r="S458" s="51">
        <v>32.200000000000003</v>
      </c>
      <c r="T458" s="83" t="str">
        <f>K458</f>
        <v>8.25</v>
      </c>
    </row>
    <row r="459" spans="1:20" ht="15.6" hidden="1" x14ac:dyDescent="0.3">
      <c r="A459" s="60"/>
      <c r="B459" s="252"/>
      <c r="C459" s="253"/>
      <c r="D459" s="253"/>
      <c r="E459" s="254"/>
      <c r="F459" s="19"/>
      <c r="G459" s="19"/>
      <c r="H459" s="39"/>
      <c r="I459" s="19"/>
      <c r="J459" s="39"/>
      <c r="K459" s="90"/>
      <c r="L459" s="6"/>
      <c r="M459" s="60"/>
      <c r="N459" s="74">
        <f>B459</f>
        <v>0</v>
      </c>
      <c r="O459" s="19"/>
      <c r="P459" s="19"/>
      <c r="Q459" s="39"/>
      <c r="R459" s="19"/>
      <c r="S459" s="19"/>
      <c r="T459" s="83">
        <f>K459</f>
        <v>0</v>
      </c>
    </row>
    <row r="460" spans="1:20" ht="31.5" customHeight="1" thickBot="1" x14ac:dyDescent="0.35">
      <c r="A460" s="60"/>
      <c r="B460" s="295" t="s">
        <v>88</v>
      </c>
      <c r="C460" s="295"/>
      <c r="D460" s="295"/>
      <c r="E460" s="295"/>
      <c r="F460" s="19">
        <v>120</v>
      </c>
      <c r="G460" s="19">
        <v>3.4</v>
      </c>
      <c r="H460" s="39">
        <v>3.15</v>
      </c>
      <c r="I460" s="19">
        <v>13.61</v>
      </c>
      <c r="J460" s="39">
        <v>99.54</v>
      </c>
      <c r="K460" s="90" t="s">
        <v>89</v>
      </c>
      <c r="L460" s="6"/>
      <c r="M460" s="60"/>
      <c r="N460" s="74" t="str">
        <f>B460</f>
        <v>Кисломолочный напиток "Снежок"</v>
      </c>
      <c r="O460" s="19">
        <v>150</v>
      </c>
      <c r="P460" s="19">
        <v>4.2699999999999996</v>
      </c>
      <c r="Q460" s="39">
        <v>3.95</v>
      </c>
      <c r="R460" s="19">
        <v>17.059999999999999</v>
      </c>
      <c r="S460" s="19">
        <v>124.82</v>
      </c>
      <c r="T460" s="83" t="str">
        <f>K460</f>
        <v>7.7.1</v>
      </c>
    </row>
    <row r="461" spans="1:20" ht="16.2" hidden="1" thickBot="1" x14ac:dyDescent="0.35">
      <c r="A461" s="61"/>
      <c r="B461" s="291"/>
      <c r="C461" s="292"/>
      <c r="D461" s="292"/>
      <c r="E461" s="293"/>
      <c r="F461" s="26"/>
      <c r="G461" s="54"/>
      <c r="H461" s="58"/>
      <c r="I461" s="54"/>
      <c r="J461" s="57"/>
      <c r="K461" s="93"/>
      <c r="L461" s="6"/>
      <c r="M461" s="61"/>
      <c r="N461" s="75"/>
      <c r="O461" s="61"/>
      <c r="P461" s="61"/>
      <c r="Q461" s="75"/>
      <c r="R461" s="61"/>
      <c r="S461" s="78"/>
      <c r="T461" s="83">
        <f>K461</f>
        <v>0</v>
      </c>
    </row>
    <row r="462" spans="1:20" ht="21" customHeight="1" thickBot="1" x14ac:dyDescent="0.35">
      <c r="A462" s="248" t="s">
        <v>13</v>
      </c>
      <c r="B462" s="258"/>
      <c r="C462" s="258"/>
      <c r="D462" s="258"/>
      <c r="E462" s="249"/>
      <c r="F462" s="27">
        <f>SUM(F457:F461)</f>
        <v>254</v>
      </c>
      <c r="G462" s="52">
        <f>SUM(G457:G461)</f>
        <v>8.56</v>
      </c>
      <c r="H462" s="27">
        <f>SUM(H457:H461)</f>
        <v>6.26</v>
      </c>
      <c r="I462" s="53">
        <f>SUM(I457:I461)</f>
        <v>62.8</v>
      </c>
      <c r="J462" s="27">
        <f>SUM(J457:J461)</f>
        <v>358.79</v>
      </c>
      <c r="K462" s="92"/>
      <c r="L462" s="6"/>
      <c r="M462" s="248" t="s">
        <v>13</v>
      </c>
      <c r="N462" s="249"/>
      <c r="O462" s="27">
        <f>SUM(O457:O461)</f>
        <v>306</v>
      </c>
      <c r="P462" s="52">
        <f>SUM(P457:P461)</f>
        <v>10.07</v>
      </c>
      <c r="Q462" s="27">
        <f>SUM(Q457:Q461)</f>
        <v>10.8</v>
      </c>
      <c r="R462" s="53">
        <f>SUM(R457:R461)</f>
        <v>74.960000000000008</v>
      </c>
      <c r="S462" s="37">
        <f>SUM(S457:S461)</f>
        <v>443.93</v>
      </c>
      <c r="T462" s="86"/>
    </row>
    <row r="463" spans="1:20" ht="21" customHeight="1" thickBot="1" x14ac:dyDescent="0.35">
      <c r="A463" s="250" t="s">
        <v>17</v>
      </c>
      <c r="B463" s="251"/>
      <c r="C463" s="251"/>
      <c r="D463" s="251"/>
      <c r="E463" s="251"/>
      <c r="F463" s="104">
        <f>F444+F447+F456+F462</f>
        <v>1069</v>
      </c>
      <c r="G463" s="104">
        <f>G444+G447+G456+G462</f>
        <v>40.667999999999999</v>
      </c>
      <c r="H463" s="106">
        <f>H444+H447+H456+H462</f>
        <v>35.457999999999998</v>
      </c>
      <c r="I463" s="107">
        <f>I444+I447+I456+I462</f>
        <v>173.60899999999998</v>
      </c>
      <c r="J463" s="105">
        <f>J444+J447+J456+J462</f>
        <v>1225.2239999999999</v>
      </c>
      <c r="K463" s="94"/>
      <c r="L463" s="7"/>
      <c r="M463" s="250" t="str">
        <f>A463</f>
        <v>Итого за день:</v>
      </c>
      <c r="N463" s="251"/>
      <c r="O463" s="106">
        <f>O444+O447+O456+O462</f>
        <v>1282</v>
      </c>
      <c r="P463" s="105">
        <f>P444+P447+P456+P462</f>
        <v>50.697000000000003</v>
      </c>
      <c r="Q463" s="106">
        <f>Q444+Q447+Q456+Q462</f>
        <v>47.974999999999994</v>
      </c>
      <c r="R463" s="105">
        <f>R444+R447+R456+R462</f>
        <v>206.81100000000001</v>
      </c>
      <c r="S463" s="106">
        <f>S444+S447+S456+S462</f>
        <v>1442.856</v>
      </c>
      <c r="T463" s="88"/>
    </row>
    <row r="464" spans="1:20" x14ac:dyDescent="0.3">
      <c r="K464" s="7"/>
    </row>
    <row r="465" spans="1:20" x14ac:dyDescent="0.3">
      <c r="K465" s="7"/>
    </row>
    <row r="468" spans="1:20" ht="15.75" customHeight="1" x14ac:dyDescent="0.3">
      <c r="A468" s="270"/>
      <c r="B468" s="270"/>
      <c r="C468" s="270"/>
      <c r="D468" s="270"/>
      <c r="E468" s="270"/>
      <c r="F468" s="270"/>
      <c r="G468" s="270"/>
      <c r="H468" s="270"/>
      <c r="I468" s="270"/>
      <c r="J468" s="270"/>
      <c r="K468" s="148"/>
      <c r="L468" s="148"/>
      <c r="M468" s="270"/>
      <c r="N468" s="270"/>
      <c r="O468" s="270"/>
      <c r="P468" s="270"/>
      <c r="Q468" s="270"/>
      <c r="R468" s="270"/>
      <c r="S468" s="270"/>
    </row>
    <row r="469" spans="1:20" ht="15.75" customHeight="1" x14ac:dyDescent="0.3">
      <c r="A469" s="270"/>
      <c r="B469" s="270"/>
      <c r="C469" s="270"/>
      <c r="D469" s="270"/>
      <c r="E469" s="270"/>
      <c r="F469" s="270"/>
      <c r="G469" s="270"/>
      <c r="H469" s="270"/>
      <c r="I469" s="270"/>
      <c r="J469" s="270"/>
      <c r="K469" s="270"/>
      <c r="L469" s="3"/>
      <c r="Q469" s="270" t="s">
        <v>92</v>
      </c>
      <c r="R469" s="270"/>
      <c r="S469" s="270"/>
      <c r="T469" s="270"/>
    </row>
    <row r="470" spans="1:20" ht="15.75" customHeight="1" x14ac:dyDescent="0.3">
      <c r="A470" s="270"/>
      <c r="B470" s="270"/>
      <c r="C470" s="270"/>
      <c r="D470" s="270"/>
      <c r="E470" s="270"/>
      <c r="F470" s="270"/>
      <c r="G470" s="270"/>
      <c r="H470" s="270"/>
      <c r="I470" s="270"/>
      <c r="J470" s="270"/>
      <c r="K470" s="270"/>
      <c r="L470" s="3"/>
      <c r="Q470" s="270" t="s">
        <v>93</v>
      </c>
      <c r="R470" s="270"/>
      <c r="S470" s="270"/>
      <c r="T470" s="270"/>
    </row>
    <row r="471" spans="1:20" ht="15.75" customHeight="1" x14ac:dyDescent="0.3">
      <c r="A471" s="270"/>
      <c r="B471" s="270"/>
      <c r="C471" s="270"/>
      <c r="D471" s="270"/>
      <c r="E471" s="270"/>
      <c r="F471" s="270"/>
      <c r="G471" s="270"/>
      <c r="H471" s="270"/>
      <c r="I471" s="270"/>
      <c r="J471" s="270"/>
      <c r="K471" s="270"/>
      <c r="L471" s="3"/>
      <c r="Q471" s="270" t="s">
        <v>94</v>
      </c>
      <c r="R471" s="270"/>
      <c r="S471" s="270"/>
      <c r="T471" s="270"/>
    </row>
    <row r="472" spans="1:20" ht="15.75" customHeight="1" x14ac:dyDescent="0.3">
      <c r="A472" s="270"/>
      <c r="B472" s="270"/>
      <c r="C472" s="270"/>
      <c r="D472" s="270"/>
      <c r="E472" s="270"/>
      <c r="F472" s="270"/>
      <c r="G472" s="270"/>
      <c r="H472" s="270"/>
      <c r="I472" s="270"/>
      <c r="J472" s="270"/>
      <c r="K472" s="270"/>
      <c r="L472" s="3"/>
      <c r="Q472" s="270" t="s">
        <v>96</v>
      </c>
      <c r="R472" s="270"/>
      <c r="S472" s="270"/>
      <c r="T472" s="270"/>
    </row>
    <row r="473" spans="1:20" ht="15.6" x14ac:dyDescent="0.3">
      <c r="A473" s="294"/>
      <c r="B473" s="294"/>
      <c r="C473" s="294"/>
      <c r="D473" s="294"/>
      <c r="E473" s="294"/>
      <c r="F473" s="294"/>
      <c r="G473" s="294"/>
      <c r="H473" s="149"/>
      <c r="I473" s="3"/>
      <c r="J473" s="3"/>
      <c r="K473" s="3"/>
      <c r="L473" s="3"/>
      <c r="Q473" s="294" t="s">
        <v>0</v>
      </c>
      <c r="R473" s="294"/>
      <c r="S473" s="294"/>
      <c r="T473" s="294"/>
    </row>
    <row r="474" spans="1:20" ht="20.399999999999999" x14ac:dyDescent="0.3">
      <c r="A474" s="269" t="str">
        <f>A432</f>
        <v>МЕНЮ ПРИГОТАВЛИВАЕМЫХ БЛЮД</v>
      </c>
      <c r="B474" s="269"/>
      <c r="C474" s="269"/>
      <c r="D474" s="269"/>
      <c r="E474" s="269"/>
      <c r="F474" s="269"/>
      <c r="G474" s="269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</row>
    <row r="475" spans="1:20" ht="15.75" customHeight="1" x14ac:dyDescent="0.3">
      <c r="A475" s="294"/>
      <c r="B475" s="294"/>
      <c r="C475" s="294"/>
      <c r="D475" s="294"/>
      <c r="E475" s="294"/>
      <c r="F475" s="294"/>
      <c r="G475" s="294"/>
      <c r="H475" s="294"/>
      <c r="I475" s="294"/>
      <c r="J475" s="294"/>
      <c r="K475" s="294"/>
      <c r="L475" s="3"/>
      <c r="M475" s="294"/>
      <c r="N475" s="294"/>
      <c r="O475" s="294"/>
      <c r="P475" s="294"/>
      <c r="Q475" s="294"/>
      <c r="R475" s="294"/>
      <c r="S475" s="294"/>
      <c r="T475" s="294"/>
    </row>
    <row r="476" spans="1:20" ht="15.75" customHeight="1" x14ac:dyDescent="0.3">
      <c r="A476" s="296" t="s">
        <v>264</v>
      </c>
      <c r="B476" s="296"/>
      <c r="C476" s="296"/>
      <c r="D476" s="296"/>
      <c r="E476" s="296"/>
      <c r="F476" s="296"/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</row>
    <row r="477" spans="1:20" x14ac:dyDescent="0.3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150"/>
      <c r="L477" s="150"/>
      <c r="M477" s="233"/>
      <c r="N477" s="233"/>
      <c r="O477" s="233"/>
      <c r="P477" s="233"/>
      <c r="Q477" s="233"/>
      <c r="R477" s="233"/>
      <c r="S477" s="233"/>
    </row>
    <row r="478" spans="1:20" ht="21" customHeight="1" thickBot="1" x14ac:dyDescent="0.35">
      <c r="A478" s="298" t="str">
        <f>A436</f>
        <v>ВОЗРАСТНАЯ КАТЕГОРИЯ от 1 года до 3 лет</v>
      </c>
      <c r="B478" s="298"/>
      <c r="C478" s="298"/>
      <c r="D478" s="298"/>
      <c r="E478" s="298"/>
      <c r="F478" s="298"/>
      <c r="G478" s="298"/>
      <c r="H478" s="298"/>
      <c r="I478" s="298"/>
      <c r="J478" s="298"/>
      <c r="K478" s="298"/>
      <c r="L478" s="9"/>
      <c r="M478" s="298" t="str">
        <f>M436</f>
        <v>ВОЗРАСТНАЯ КАТЕГОРИЯ от 3 лет до 6 лет</v>
      </c>
      <c r="N478" s="298"/>
      <c r="O478" s="298"/>
      <c r="P478" s="298"/>
      <c r="Q478" s="298"/>
      <c r="R478" s="298"/>
      <c r="S478" s="298"/>
      <c r="T478" s="298"/>
    </row>
    <row r="479" spans="1:20" ht="20.25" customHeight="1" thickBot="1" x14ac:dyDescent="0.35">
      <c r="A479" s="235" t="s">
        <v>1</v>
      </c>
      <c r="B479" s="237" t="s">
        <v>4</v>
      </c>
      <c r="C479" s="238"/>
      <c r="D479" s="238"/>
      <c r="E479" s="239"/>
      <c r="F479" s="235" t="s">
        <v>2</v>
      </c>
      <c r="G479" s="243" t="s">
        <v>33</v>
      </c>
      <c r="H479" s="244"/>
      <c r="I479" s="245"/>
      <c r="J479" s="246" t="s">
        <v>3</v>
      </c>
      <c r="K479" s="285" t="s">
        <v>34</v>
      </c>
      <c r="L479" s="9"/>
      <c r="M479" s="287" t="s">
        <v>1</v>
      </c>
      <c r="N479" s="289" t="s">
        <v>4</v>
      </c>
      <c r="O479" s="246" t="s">
        <v>2</v>
      </c>
      <c r="P479" s="243" t="s">
        <v>33</v>
      </c>
      <c r="Q479" s="244"/>
      <c r="R479" s="245"/>
      <c r="S479" s="289" t="s">
        <v>3</v>
      </c>
      <c r="T479" s="278" t="s">
        <v>34</v>
      </c>
    </row>
    <row r="480" spans="1:20" ht="24.75" customHeight="1" thickBot="1" x14ac:dyDescent="0.35">
      <c r="A480" s="236"/>
      <c r="B480" s="240"/>
      <c r="C480" s="241"/>
      <c r="D480" s="241"/>
      <c r="E480" s="242"/>
      <c r="F480" s="236"/>
      <c r="G480" s="31" t="s">
        <v>30</v>
      </c>
      <c r="H480" s="31" t="s">
        <v>31</v>
      </c>
      <c r="I480" s="31" t="s">
        <v>32</v>
      </c>
      <c r="J480" s="247"/>
      <c r="K480" s="286"/>
      <c r="L480" s="10"/>
      <c r="M480" s="288"/>
      <c r="N480" s="290"/>
      <c r="O480" s="247"/>
      <c r="P480" s="147" t="str">
        <f>G480</f>
        <v>Б</v>
      </c>
      <c r="Q480" s="147" t="str">
        <f>H480</f>
        <v>Ж</v>
      </c>
      <c r="R480" s="146" t="str">
        <f>I480</f>
        <v>У</v>
      </c>
      <c r="S480" s="290"/>
      <c r="T480" s="279"/>
    </row>
    <row r="481" spans="1:20" ht="28.5" customHeight="1" x14ac:dyDescent="0.3">
      <c r="A481" s="44" t="s">
        <v>5</v>
      </c>
      <c r="B481" s="280" t="s">
        <v>100</v>
      </c>
      <c r="C481" s="280"/>
      <c r="D481" s="280"/>
      <c r="E481" s="280"/>
      <c r="F481" s="40">
        <v>130</v>
      </c>
      <c r="G481" s="40">
        <v>1.92</v>
      </c>
      <c r="H481" s="17">
        <v>7.24</v>
      </c>
      <c r="I481" s="40">
        <v>17.149999999999999</v>
      </c>
      <c r="J481" s="17">
        <v>159.99</v>
      </c>
      <c r="K481" s="79" t="s">
        <v>60</v>
      </c>
      <c r="L481" s="11"/>
      <c r="M481" s="63" t="s">
        <v>5</v>
      </c>
      <c r="N481" s="64" t="str">
        <f>B481</f>
        <v>Каша молочная жидкая кукрузная</v>
      </c>
      <c r="O481" s="68">
        <v>150</v>
      </c>
      <c r="P481" s="67">
        <v>2.14</v>
      </c>
      <c r="Q481" s="68">
        <v>8.66</v>
      </c>
      <c r="R481" s="67">
        <v>19.12</v>
      </c>
      <c r="S481" s="68">
        <v>186.72</v>
      </c>
      <c r="T481" s="83" t="str">
        <f>K481</f>
        <v>7.4</v>
      </c>
    </row>
    <row r="482" spans="1:20" ht="33" customHeight="1" x14ac:dyDescent="0.3">
      <c r="A482" s="45"/>
      <c r="B482" s="281" t="s">
        <v>101</v>
      </c>
      <c r="C482" s="281"/>
      <c r="D482" s="281"/>
      <c r="E482" s="281"/>
      <c r="F482" s="18">
        <v>150</v>
      </c>
      <c r="G482" s="18">
        <v>0.22</v>
      </c>
      <c r="H482" s="33">
        <v>4.2300000000000004</v>
      </c>
      <c r="I482" s="18">
        <v>6.19</v>
      </c>
      <c r="J482" s="33">
        <v>63.95</v>
      </c>
      <c r="K482" s="80" t="s">
        <v>109</v>
      </c>
      <c r="L482" s="12"/>
      <c r="M482" s="45"/>
      <c r="N482" s="65" t="str">
        <f>B482</f>
        <v>Кофейный напиток на молочных сливках</v>
      </c>
      <c r="O482" s="18">
        <v>180</v>
      </c>
      <c r="P482" s="33">
        <v>0.28000000000000003</v>
      </c>
      <c r="Q482" s="18">
        <v>5.63</v>
      </c>
      <c r="R482" s="33">
        <v>8.2100000000000009</v>
      </c>
      <c r="S482" s="18">
        <v>85.05</v>
      </c>
      <c r="T482" s="84" t="str">
        <f>K482</f>
        <v>7.3.8</v>
      </c>
    </row>
    <row r="483" spans="1:20" ht="20.25" customHeight="1" x14ac:dyDescent="0.3">
      <c r="A483" s="45"/>
      <c r="B483" s="281" t="s">
        <v>14</v>
      </c>
      <c r="C483" s="281"/>
      <c r="D483" s="281"/>
      <c r="E483" s="281"/>
      <c r="F483" s="18">
        <v>30</v>
      </c>
      <c r="G483" s="18">
        <v>2.25</v>
      </c>
      <c r="H483" s="33">
        <v>0.87</v>
      </c>
      <c r="I483" s="18">
        <v>15.27</v>
      </c>
      <c r="J483" s="101">
        <v>79.2</v>
      </c>
      <c r="K483" s="80" t="s">
        <v>37</v>
      </c>
      <c r="L483" s="12"/>
      <c r="M483" s="45"/>
      <c r="N483" s="65" t="str">
        <f>B483</f>
        <v>Батон  (пшеничный)</v>
      </c>
      <c r="O483" s="18">
        <v>40</v>
      </c>
      <c r="P483" s="33">
        <v>3</v>
      </c>
      <c r="Q483" s="18">
        <v>1.1599999999999999</v>
      </c>
      <c r="R483" s="33">
        <v>20.36</v>
      </c>
      <c r="S483" s="18">
        <v>105.6</v>
      </c>
      <c r="T483" s="84" t="str">
        <f>K483</f>
        <v>7.8.2</v>
      </c>
    </row>
    <row r="484" spans="1:20" ht="20.25" hidden="1" customHeight="1" x14ac:dyDescent="0.3">
      <c r="A484" s="45"/>
      <c r="B484" s="282"/>
      <c r="C484" s="283"/>
      <c r="D484" s="283"/>
      <c r="E484" s="284"/>
      <c r="F484" s="18"/>
      <c r="G484" s="18"/>
      <c r="H484" s="33"/>
      <c r="I484" s="18"/>
      <c r="J484" s="101"/>
      <c r="K484" s="80"/>
      <c r="L484" s="12"/>
      <c r="M484" s="45"/>
      <c r="N484" s="65">
        <f>B484</f>
        <v>0</v>
      </c>
      <c r="O484" s="18"/>
      <c r="P484" s="33"/>
      <c r="Q484" s="18"/>
      <c r="R484" s="33"/>
      <c r="S484" s="18"/>
      <c r="T484" s="84">
        <f>K484</f>
        <v>0</v>
      </c>
    </row>
    <row r="485" spans="1:20" ht="22.5" customHeight="1" thickBot="1" x14ac:dyDescent="0.35">
      <c r="A485" s="46"/>
      <c r="B485" s="282" t="s">
        <v>19</v>
      </c>
      <c r="C485" s="283"/>
      <c r="D485" s="283"/>
      <c r="E485" s="284"/>
      <c r="F485" s="41">
        <v>9</v>
      </c>
      <c r="G485" s="48">
        <v>9.1999999999999998E-2</v>
      </c>
      <c r="H485" s="34">
        <v>6.6920000000000002</v>
      </c>
      <c r="I485" s="48">
        <v>0.129</v>
      </c>
      <c r="J485" s="47">
        <v>61.103000000000002</v>
      </c>
      <c r="K485" s="81" t="s">
        <v>39</v>
      </c>
      <c r="L485" s="12"/>
      <c r="M485" s="46"/>
      <c r="N485" s="66" t="str">
        <f>B485</f>
        <v>Сыр твердый</v>
      </c>
      <c r="O485" s="48">
        <v>10</v>
      </c>
      <c r="P485" s="34">
        <v>0.10299999999999999</v>
      </c>
      <c r="Q485" s="48">
        <v>7.4390000000000001</v>
      </c>
      <c r="R485" s="34">
        <v>0.14399999999999999</v>
      </c>
      <c r="S485" s="48">
        <v>67.921000000000006</v>
      </c>
      <c r="T485" s="85" t="str">
        <f>K485</f>
        <v>1.68</v>
      </c>
    </row>
    <row r="486" spans="1:20" ht="16.2" thickBot="1" x14ac:dyDescent="0.35">
      <c r="A486" s="272" t="s">
        <v>8</v>
      </c>
      <c r="B486" s="273"/>
      <c r="C486" s="273"/>
      <c r="D486" s="273"/>
      <c r="E486" s="274"/>
      <c r="F486" s="50">
        <f>SUM(F481:F485)</f>
        <v>319</v>
      </c>
      <c r="G486" s="42">
        <f>SUM(G481:G485)</f>
        <v>4.4820000000000002</v>
      </c>
      <c r="H486" s="42">
        <f>SUM(H481:H485)</f>
        <v>19.032</v>
      </c>
      <c r="I486" s="42">
        <f>SUM(I481:I485)</f>
        <v>38.738999999999997</v>
      </c>
      <c r="J486" s="49">
        <f>SUM(J481:J485)</f>
        <v>364.24299999999999</v>
      </c>
      <c r="K486" s="21"/>
      <c r="L486" s="13"/>
      <c r="M486" s="272" t="s">
        <v>8</v>
      </c>
      <c r="N486" s="274"/>
      <c r="O486" s="42">
        <f>SUM(O481:O485)</f>
        <v>380</v>
      </c>
      <c r="P486" s="50">
        <f>SUM(P481:P485)</f>
        <v>5.5229999999999997</v>
      </c>
      <c r="Q486" s="42">
        <f>SUM(Q481:Q485)</f>
        <v>22.888999999999999</v>
      </c>
      <c r="R486" s="103">
        <f>SUM(R481:R485)</f>
        <v>47.833999999999996</v>
      </c>
      <c r="S486" s="35">
        <f>SUM(S481:S485)</f>
        <v>445.291</v>
      </c>
      <c r="T486" s="86"/>
    </row>
    <row r="487" spans="1:20" ht="31.8" hidden="1" thickBot="1" x14ac:dyDescent="0.35">
      <c r="A487" s="62" t="s">
        <v>9</v>
      </c>
      <c r="B487" s="275"/>
      <c r="C487" s="276"/>
      <c r="D487" s="276"/>
      <c r="E487" s="277"/>
      <c r="F487" s="43"/>
      <c r="G487" s="43"/>
      <c r="H487" s="36"/>
      <c r="I487" s="43"/>
      <c r="J487" s="36"/>
      <c r="K487" s="82"/>
      <c r="L487" s="11"/>
      <c r="M487" s="69" t="s">
        <v>9</v>
      </c>
      <c r="N487" s="70">
        <f>B487</f>
        <v>0</v>
      </c>
      <c r="O487" s="43"/>
      <c r="P487" s="43"/>
      <c r="Q487" s="71"/>
      <c r="R487" s="43"/>
      <c r="S487" s="43"/>
      <c r="T487" s="83">
        <f>K487</f>
        <v>0</v>
      </c>
    </row>
    <row r="488" spans="1:20" ht="16.5" hidden="1" customHeight="1" x14ac:dyDescent="0.3">
      <c r="A488" s="8"/>
      <c r="B488" s="267"/>
      <c r="C488" s="267"/>
      <c r="D488" s="267"/>
      <c r="E488" s="268"/>
      <c r="F488" s="20"/>
      <c r="G488" s="20"/>
      <c r="H488" s="149"/>
      <c r="I488" s="14"/>
      <c r="J488" s="14"/>
      <c r="K488" s="22"/>
      <c r="L488" s="5"/>
      <c r="M488" s="8"/>
      <c r="N488" s="23"/>
      <c r="O488" s="23"/>
      <c r="P488" s="24"/>
      <c r="Q488" s="24"/>
      <c r="R488" s="24"/>
      <c r="S488" s="14"/>
      <c r="T488" s="87"/>
    </row>
    <row r="489" spans="1:20" ht="16.2" hidden="1" thickBot="1" x14ac:dyDescent="0.35">
      <c r="A489" s="248" t="s">
        <v>10</v>
      </c>
      <c r="B489" s="258"/>
      <c r="C489" s="258"/>
      <c r="D489" s="258"/>
      <c r="E489" s="249"/>
      <c r="F489" s="52">
        <f>SUM(F487:F488)</f>
        <v>0</v>
      </c>
      <c r="G489" s="27">
        <f>SUM(G487:G488)</f>
        <v>0</v>
      </c>
      <c r="H489" s="27"/>
      <c r="I489" s="53">
        <f>SUM(I487:I488)</f>
        <v>0</v>
      </c>
      <c r="J489" s="53">
        <f>SUM(J487:J488)</f>
        <v>0</v>
      </c>
      <c r="K489" s="27"/>
      <c r="L489" s="3"/>
      <c r="M489" s="248" t="s">
        <v>10</v>
      </c>
      <c r="N489" s="258"/>
      <c r="O489" s="15">
        <f>SUM(O487:O488)</f>
        <v>0</v>
      </c>
      <c r="P489" s="27">
        <f>SUM(P487:P488)</f>
        <v>0</v>
      </c>
      <c r="Q489" s="37"/>
      <c r="R489" s="27">
        <f>SUM(R487:R488)</f>
        <v>0</v>
      </c>
      <c r="S489" s="37">
        <f>SUM(S487:S488)</f>
        <v>0</v>
      </c>
      <c r="T489" s="86"/>
    </row>
    <row r="490" spans="1:20" ht="32.25" customHeight="1" x14ac:dyDescent="0.3">
      <c r="A490" s="59" t="s">
        <v>15</v>
      </c>
      <c r="B490" s="266" t="s">
        <v>150</v>
      </c>
      <c r="C490" s="267"/>
      <c r="D490" s="267"/>
      <c r="E490" s="268"/>
      <c r="F490" s="25">
        <v>30</v>
      </c>
      <c r="G490" s="25">
        <v>0.55500000000000005</v>
      </c>
      <c r="H490" s="25">
        <v>2.0169999999999999</v>
      </c>
      <c r="I490" s="56">
        <v>3.2559999999999998</v>
      </c>
      <c r="J490" s="25">
        <v>33.89</v>
      </c>
      <c r="K490" s="89" t="s">
        <v>151</v>
      </c>
      <c r="L490" s="5"/>
      <c r="M490" s="72" t="s">
        <v>15</v>
      </c>
      <c r="N490" s="73" t="str">
        <f t="shared" ref="N490:N497" si="20">B490</f>
        <v>Салат из свеклы отварной</v>
      </c>
      <c r="O490" s="77">
        <v>40</v>
      </c>
      <c r="P490" s="77">
        <v>0.73499999999999999</v>
      </c>
      <c r="Q490" s="76">
        <v>3.0190000000000001</v>
      </c>
      <c r="R490" s="77">
        <v>4.3120000000000003</v>
      </c>
      <c r="S490" s="77">
        <v>48.04</v>
      </c>
      <c r="T490" s="83" t="str">
        <f>K490</f>
        <v>1.23</v>
      </c>
    </row>
    <row r="491" spans="1:20" ht="33.75" customHeight="1" x14ac:dyDescent="0.3">
      <c r="A491" s="60"/>
      <c r="B491" s="252" t="s">
        <v>265</v>
      </c>
      <c r="C491" s="253"/>
      <c r="D491" s="253"/>
      <c r="E491" s="254"/>
      <c r="F491" s="19">
        <v>150</v>
      </c>
      <c r="G491" s="97">
        <v>5.2</v>
      </c>
      <c r="H491" s="97">
        <v>3.9</v>
      </c>
      <c r="I491" s="98">
        <v>13.9</v>
      </c>
      <c r="J491" s="96">
        <v>107.6</v>
      </c>
      <c r="K491" s="90" t="s">
        <v>108</v>
      </c>
      <c r="L491" s="3"/>
      <c r="M491" s="28"/>
      <c r="N491" s="74" t="str">
        <f t="shared" si="20"/>
        <v xml:space="preserve">Суп картофельный с горохом </v>
      </c>
      <c r="O491" s="19">
        <v>180</v>
      </c>
      <c r="P491" s="19">
        <v>7.5</v>
      </c>
      <c r="Q491" s="39">
        <v>5.8</v>
      </c>
      <c r="R491" s="19">
        <v>16.8</v>
      </c>
      <c r="S491" s="19">
        <v>141.30000000000001</v>
      </c>
      <c r="T491" s="83" t="str">
        <f>K491</f>
        <v>2.13.44</v>
      </c>
    </row>
    <row r="492" spans="1:20" ht="33" customHeight="1" x14ac:dyDescent="0.3">
      <c r="A492" s="60"/>
      <c r="B492" s="252" t="s">
        <v>102</v>
      </c>
      <c r="C492" s="253"/>
      <c r="D492" s="253"/>
      <c r="E492" s="254"/>
      <c r="F492" s="19">
        <v>100</v>
      </c>
      <c r="G492" s="97">
        <f>19.28-G493</f>
        <v>18.970000000000002</v>
      </c>
      <c r="H492" s="97">
        <f>11.97-H493</f>
        <v>11.32</v>
      </c>
      <c r="I492" s="97">
        <f>12.45-I493</f>
        <v>11.09</v>
      </c>
      <c r="J492" s="97">
        <f>172.77-J493</f>
        <v>161.93</v>
      </c>
      <c r="K492" s="90" t="s">
        <v>107</v>
      </c>
      <c r="L492" s="6"/>
      <c r="M492" s="28"/>
      <c r="N492" s="74" t="str">
        <f t="shared" si="20"/>
        <v>Голубцы ленивые</v>
      </c>
      <c r="O492" s="19">
        <v>120</v>
      </c>
      <c r="P492" s="19">
        <f>13.11-P493</f>
        <v>12.559999999999999</v>
      </c>
      <c r="Q492" s="19">
        <f>15.84-Q493</f>
        <v>14.97</v>
      </c>
      <c r="R492" s="19">
        <f>15.99-R493</f>
        <v>13.25</v>
      </c>
      <c r="S492" s="19">
        <f>256.32-S493</f>
        <v>237.47</v>
      </c>
      <c r="T492" s="95" t="str">
        <f t="shared" ref="T492:T497" si="21">K492</f>
        <v>3.11</v>
      </c>
    </row>
    <row r="493" spans="1:20" ht="22.5" customHeight="1" x14ac:dyDescent="0.3">
      <c r="A493" s="60"/>
      <c r="B493" s="252" t="s">
        <v>103</v>
      </c>
      <c r="C493" s="253"/>
      <c r="D493" s="253"/>
      <c r="E493" s="254"/>
      <c r="F493" s="19">
        <v>25</v>
      </c>
      <c r="G493" s="97">
        <v>0.31</v>
      </c>
      <c r="H493" s="97">
        <v>0.65</v>
      </c>
      <c r="I493" s="98">
        <v>1.36</v>
      </c>
      <c r="J493" s="19">
        <v>10.84</v>
      </c>
      <c r="K493" s="90" t="s">
        <v>106</v>
      </c>
      <c r="L493" s="6"/>
      <c r="M493" s="28"/>
      <c r="N493" s="74" t="str">
        <f t="shared" si="20"/>
        <v>Соус сметанный</v>
      </c>
      <c r="O493" s="19">
        <v>30</v>
      </c>
      <c r="P493" s="19">
        <v>0.55000000000000004</v>
      </c>
      <c r="Q493" s="39">
        <v>0.87</v>
      </c>
      <c r="R493" s="19">
        <v>2.74</v>
      </c>
      <c r="S493" s="19">
        <v>18.850000000000001</v>
      </c>
      <c r="T493" s="95" t="str">
        <f t="shared" si="21"/>
        <v>5.9</v>
      </c>
    </row>
    <row r="494" spans="1:20" ht="15.75" hidden="1" customHeight="1" x14ac:dyDescent="0.3">
      <c r="A494" s="60"/>
      <c r="B494" s="252"/>
      <c r="C494" s="253"/>
      <c r="D494" s="253"/>
      <c r="E494" s="254"/>
      <c r="F494" s="19"/>
      <c r="G494" s="97"/>
      <c r="H494" s="97"/>
      <c r="I494" s="98"/>
      <c r="J494" s="19"/>
      <c r="K494" s="90"/>
      <c r="L494" s="6"/>
      <c r="M494" s="60"/>
      <c r="N494" s="74">
        <f t="shared" si="20"/>
        <v>0</v>
      </c>
      <c r="O494" s="19"/>
      <c r="P494" s="19"/>
      <c r="Q494" s="39"/>
      <c r="R494" s="19"/>
      <c r="S494" s="19"/>
      <c r="T494" s="95">
        <f t="shared" si="21"/>
        <v>0</v>
      </c>
    </row>
    <row r="495" spans="1:20" ht="31.5" customHeight="1" x14ac:dyDescent="0.3">
      <c r="A495" s="60"/>
      <c r="B495" s="252" t="s">
        <v>104</v>
      </c>
      <c r="C495" s="253"/>
      <c r="D495" s="253"/>
      <c r="E495" s="254"/>
      <c r="F495" s="19">
        <v>150</v>
      </c>
      <c r="G495" s="97">
        <v>0.36499999999999999</v>
      </c>
      <c r="H495" s="97"/>
      <c r="I495" s="98">
        <v>11.375</v>
      </c>
      <c r="J495" s="19">
        <v>43.98</v>
      </c>
      <c r="K495" s="90" t="s">
        <v>200</v>
      </c>
      <c r="L495" s="6"/>
      <c r="M495" s="28"/>
      <c r="N495" s="74" t="str">
        <f t="shared" si="20"/>
        <v>Компот из свежих фруктов</v>
      </c>
      <c r="O495" s="19">
        <v>180</v>
      </c>
      <c r="P495" s="19">
        <v>0.221</v>
      </c>
      <c r="Q495" s="39"/>
      <c r="R495" s="19">
        <v>14.247</v>
      </c>
      <c r="S495" s="19">
        <v>55.3</v>
      </c>
      <c r="T495" s="95" t="str">
        <f t="shared" si="21"/>
        <v>7.2</v>
      </c>
    </row>
    <row r="496" spans="1:20" ht="24" customHeight="1" x14ac:dyDescent="0.3">
      <c r="A496" s="60"/>
      <c r="B496" s="252" t="s">
        <v>16</v>
      </c>
      <c r="C496" s="253"/>
      <c r="D496" s="253"/>
      <c r="E496" s="254"/>
      <c r="F496" s="19">
        <v>30</v>
      </c>
      <c r="G496" s="97">
        <v>2.4300000000000002</v>
      </c>
      <c r="H496" s="97">
        <v>0.3</v>
      </c>
      <c r="I496" s="98">
        <v>14.64</v>
      </c>
      <c r="J496" s="19">
        <v>72.599999999999994</v>
      </c>
      <c r="K496" s="90" t="s">
        <v>37</v>
      </c>
      <c r="L496" s="6"/>
      <c r="M496" s="60"/>
      <c r="N496" s="74" t="str">
        <f t="shared" si="20"/>
        <v>Хлеб пшеничный</v>
      </c>
      <c r="O496" s="19">
        <v>40</v>
      </c>
      <c r="P496" s="19">
        <v>3.24</v>
      </c>
      <c r="Q496" s="39">
        <v>0.4</v>
      </c>
      <c r="R496" s="19">
        <v>19.52</v>
      </c>
      <c r="S496" s="19">
        <v>96.8</v>
      </c>
      <c r="T496" s="95" t="str">
        <f t="shared" si="21"/>
        <v>7.8.2</v>
      </c>
    </row>
    <row r="497" spans="1:20" ht="23.25" customHeight="1" thickBot="1" x14ac:dyDescent="0.35">
      <c r="A497" s="61"/>
      <c r="B497" s="255" t="s">
        <v>29</v>
      </c>
      <c r="C497" s="256"/>
      <c r="D497" s="256"/>
      <c r="E497" s="257"/>
      <c r="F497" s="115">
        <v>30</v>
      </c>
      <c r="G497" s="99">
        <v>3.9</v>
      </c>
      <c r="H497" s="99">
        <v>0.9</v>
      </c>
      <c r="I497" s="100">
        <v>12</v>
      </c>
      <c r="J497" s="54">
        <v>75</v>
      </c>
      <c r="K497" s="91" t="s">
        <v>37</v>
      </c>
      <c r="L497" s="6"/>
      <c r="M497" s="29"/>
      <c r="N497" s="75" t="str">
        <f t="shared" si="20"/>
        <v>Хлеб ржаной</v>
      </c>
      <c r="O497" s="78">
        <v>40</v>
      </c>
      <c r="P497" s="108">
        <v>5.2</v>
      </c>
      <c r="Q497" s="109">
        <v>1.2</v>
      </c>
      <c r="R497" s="108">
        <v>16</v>
      </c>
      <c r="S497" s="110">
        <v>100</v>
      </c>
      <c r="T497" s="95" t="str">
        <f t="shared" si="21"/>
        <v>7.8.2</v>
      </c>
    </row>
    <row r="498" spans="1:20" ht="16.2" thickBot="1" x14ac:dyDescent="0.35">
      <c r="A498" s="248" t="s">
        <v>11</v>
      </c>
      <c r="B498" s="258"/>
      <c r="C498" s="258"/>
      <c r="D498" s="258"/>
      <c r="E498" s="249"/>
      <c r="F498" s="55">
        <f>SUM(F490:F497)</f>
        <v>515</v>
      </c>
      <c r="G498" s="52">
        <f>SUM(G490:G497)</f>
        <v>31.729999999999997</v>
      </c>
      <c r="H498" s="27">
        <f>SUM(H490:H497)</f>
        <v>19.087</v>
      </c>
      <c r="I498" s="53">
        <f>SUM(I490:I497)</f>
        <v>67.620999999999995</v>
      </c>
      <c r="J498" s="37">
        <f>SUM(J490:J497)</f>
        <v>505.84000000000003</v>
      </c>
      <c r="K498" s="92"/>
      <c r="L498" s="6"/>
      <c r="M498" s="248" t="s">
        <v>11</v>
      </c>
      <c r="N498" s="259"/>
      <c r="O498" s="37">
        <f>SUM(O490:O497)</f>
        <v>630</v>
      </c>
      <c r="P498" s="27">
        <f>SUM(P490:P497)</f>
        <v>30.005999999999997</v>
      </c>
      <c r="Q498" s="37">
        <f>SUM(Q490:Q497)</f>
        <v>26.259</v>
      </c>
      <c r="R498" s="27">
        <f>SUM(R490:R497)</f>
        <v>86.869</v>
      </c>
      <c r="S498" s="37">
        <f>SUM(S490:S497)</f>
        <v>697.76</v>
      </c>
      <c r="T498" s="86"/>
    </row>
    <row r="499" spans="1:20" ht="27.75" customHeight="1" x14ac:dyDescent="0.3">
      <c r="A499" s="59" t="s">
        <v>12</v>
      </c>
      <c r="B499" s="266" t="s">
        <v>105</v>
      </c>
      <c r="C499" s="267"/>
      <c r="D499" s="267"/>
      <c r="E499" s="268"/>
      <c r="F499" s="25">
        <v>80</v>
      </c>
      <c r="G499" s="25">
        <v>5.53</v>
      </c>
      <c r="H499" s="38">
        <v>11.42</v>
      </c>
      <c r="I499" s="25">
        <v>1.05</v>
      </c>
      <c r="J499" s="38">
        <v>131.63999999999999</v>
      </c>
      <c r="K499" s="89" t="s">
        <v>110</v>
      </c>
      <c r="L499" s="5"/>
      <c r="M499" s="72" t="str">
        <f>A499</f>
        <v>Полдник</v>
      </c>
      <c r="N499" s="73" t="str">
        <f>B499</f>
        <v>Омлет с зеленым горошком</v>
      </c>
      <c r="O499" s="77">
        <v>100</v>
      </c>
      <c r="P499" s="51">
        <v>6.21</v>
      </c>
      <c r="Q499" s="76">
        <v>13.589</v>
      </c>
      <c r="R499" s="51">
        <v>4.9569999999999999</v>
      </c>
      <c r="S499" s="77">
        <v>148.66</v>
      </c>
      <c r="T499" s="83" t="str">
        <f>K499</f>
        <v>8.4.1</v>
      </c>
    </row>
    <row r="500" spans="1:20" ht="24" customHeight="1" x14ac:dyDescent="0.3">
      <c r="A500" s="60"/>
      <c r="B500" s="252" t="s">
        <v>29</v>
      </c>
      <c r="C500" s="253"/>
      <c r="D500" s="253"/>
      <c r="E500" s="254"/>
      <c r="F500" s="19">
        <v>20</v>
      </c>
      <c r="G500" s="19">
        <v>2.6</v>
      </c>
      <c r="H500" s="39">
        <v>0.6</v>
      </c>
      <c r="I500" s="19">
        <v>8</v>
      </c>
      <c r="J500" s="39">
        <v>50</v>
      </c>
      <c r="K500" s="90" t="s">
        <v>37</v>
      </c>
      <c r="L500" s="6"/>
      <c r="M500" s="60"/>
      <c r="N500" s="74" t="str">
        <f>B500</f>
        <v>Хлеб ржаной</v>
      </c>
      <c r="O500" s="19">
        <v>25</v>
      </c>
      <c r="P500" s="19">
        <v>3.25</v>
      </c>
      <c r="Q500" s="39">
        <v>0.75</v>
      </c>
      <c r="R500" s="19">
        <v>10</v>
      </c>
      <c r="S500" s="19">
        <v>62.5</v>
      </c>
      <c r="T500" s="83" t="str">
        <f>K500</f>
        <v>7.8.2</v>
      </c>
    </row>
    <row r="501" spans="1:20" ht="24" customHeight="1" thickBot="1" x14ac:dyDescent="0.35">
      <c r="A501" s="60"/>
      <c r="B501" s="295" t="s">
        <v>6</v>
      </c>
      <c r="C501" s="295"/>
      <c r="D501" s="295"/>
      <c r="E501" s="295"/>
      <c r="F501" s="19">
        <v>150</v>
      </c>
      <c r="G501" s="19">
        <v>2E-3</v>
      </c>
      <c r="H501" s="39"/>
      <c r="I501" s="19">
        <v>5.2709999999999999</v>
      </c>
      <c r="J501" s="39">
        <v>21.507999999999999</v>
      </c>
      <c r="K501" s="90" t="s">
        <v>48</v>
      </c>
      <c r="L501" s="6"/>
      <c r="M501" s="60"/>
      <c r="N501" s="74" t="str">
        <f>B501</f>
        <v>Чай с сахаром</v>
      </c>
      <c r="O501" s="19">
        <v>180</v>
      </c>
      <c r="P501" s="19">
        <v>2E-3</v>
      </c>
      <c r="Q501" s="39"/>
      <c r="R501" s="19">
        <v>7.1159999999999997</v>
      </c>
      <c r="S501" s="19">
        <v>28.841999999999999</v>
      </c>
      <c r="T501" s="83" t="str">
        <f>K501</f>
        <v>7.43</v>
      </c>
    </row>
    <row r="502" spans="1:20" ht="15.75" hidden="1" customHeight="1" thickBot="1" x14ac:dyDescent="0.35">
      <c r="A502" s="61"/>
      <c r="B502" s="291"/>
      <c r="C502" s="292"/>
      <c r="D502" s="292"/>
      <c r="E502" s="293"/>
      <c r="F502" s="26"/>
      <c r="G502" s="54"/>
      <c r="H502" s="58"/>
      <c r="I502" s="54"/>
      <c r="J502" s="57"/>
      <c r="K502" s="93"/>
      <c r="L502" s="6"/>
      <c r="M502" s="61"/>
      <c r="N502" s="75"/>
      <c r="O502" s="61"/>
      <c r="P502" s="61"/>
      <c r="Q502" s="75"/>
      <c r="R502" s="61"/>
      <c r="S502" s="78"/>
      <c r="T502" s="83">
        <f>K502</f>
        <v>0</v>
      </c>
    </row>
    <row r="503" spans="1:20" ht="21.75" customHeight="1" thickBot="1" x14ac:dyDescent="0.35">
      <c r="A503" s="248" t="s">
        <v>13</v>
      </c>
      <c r="B503" s="258"/>
      <c r="C503" s="258"/>
      <c r="D503" s="258"/>
      <c r="E503" s="249"/>
      <c r="F503" s="27">
        <f>SUM(F499:F502)</f>
        <v>250</v>
      </c>
      <c r="G503" s="52">
        <f>SUM(G499:G502)</f>
        <v>8.1320000000000014</v>
      </c>
      <c r="H503" s="27">
        <f>SUM(H499:H502)</f>
        <v>12.02</v>
      </c>
      <c r="I503" s="53">
        <f>SUM(I499:I502)</f>
        <v>14.321000000000002</v>
      </c>
      <c r="J503" s="27">
        <f>SUM(J499:J502)</f>
        <v>203.148</v>
      </c>
      <c r="K503" s="92"/>
      <c r="L503" s="6"/>
      <c r="M503" s="248" t="s">
        <v>13</v>
      </c>
      <c r="N503" s="249"/>
      <c r="O503" s="27">
        <f>SUM(O499:O502)</f>
        <v>305</v>
      </c>
      <c r="P503" s="52">
        <f>SUM(P499:P502)</f>
        <v>9.4620000000000015</v>
      </c>
      <c r="Q503" s="27">
        <f>SUM(Q499:Q502)</f>
        <v>14.339</v>
      </c>
      <c r="R503" s="53">
        <f>SUM(R499:R502)</f>
        <v>22.073</v>
      </c>
      <c r="S503" s="37">
        <f>SUM(S499:S502)</f>
        <v>240.00200000000001</v>
      </c>
      <c r="T503" s="86"/>
    </row>
    <row r="504" spans="1:20" ht="16.2" thickBot="1" x14ac:dyDescent="0.35">
      <c r="A504" s="250" t="s">
        <v>17</v>
      </c>
      <c r="B504" s="251"/>
      <c r="C504" s="251"/>
      <c r="D504" s="251"/>
      <c r="E504" s="251"/>
      <c r="F504" s="104">
        <f>F486+F489+F498+F503</f>
        <v>1084</v>
      </c>
      <c r="G504" s="104">
        <f>G486+G489+G498+G503</f>
        <v>44.343999999999994</v>
      </c>
      <c r="H504" s="106">
        <f>H486+H489+H498+H503</f>
        <v>50.138999999999996</v>
      </c>
      <c r="I504" s="107">
        <f>I486+I489+I498+I503</f>
        <v>120.68099999999998</v>
      </c>
      <c r="J504" s="105">
        <f>J486+J489+J498+J503</f>
        <v>1073.231</v>
      </c>
      <c r="K504" s="94"/>
      <c r="L504" s="7"/>
      <c r="M504" s="250" t="str">
        <f>A504</f>
        <v>Итого за день:</v>
      </c>
      <c r="N504" s="251"/>
      <c r="O504" s="106">
        <f>O486+O489+O498+O503</f>
        <v>1315</v>
      </c>
      <c r="P504" s="105">
        <f>P486+P489+P498+P503</f>
        <v>44.991</v>
      </c>
      <c r="Q504" s="106">
        <f>Q486+Q489+Q498+Q503</f>
        <v>63.486999999999995</v>
      </c>
      <c r="R504" s="105">
        <f>R486+R489+R498+R503</f>
        <v>156.77600000000001</v>
      </c>
      <c r="S504" s="106">
        <f>S486+S489+S498+S503</f>
        <v>1383.0529999999999</v>
      </c>
      <c r="T504" s="88"/>
    </row>
    <row r="509" spans="1:20" ht="15.75" customHeight="1" x14ac:dyDescent="0.3">
      <c r="A509" s="270"/>
      <c r="B509" s="270"/>
      <c r="C509" s="270"/>
      <c r="D509" s="270"/>
      <c r="E509" s="270"/>
      <c r="F509" s="270"/>
      <c r="G509" s="270"/>
      <c r="H509" s="270"/>
      <c r="I509" s="270"/>
      <c r="J509" s="270"/>
      <c r="K509" s="270"/>
      <c r="L509" s="148"/>
      <c r="M509" s="270" t="str">
        <f>Q469</f>
        <v xml:space="preserve">Утверждаю </v>
      </c>
      <c r="N509" s="270"/>
      <c r="O509" s="270"/>
      <c r="P509" s="270"/>
      <c r="Q509" s="270"/>
      <c r="R509" s="270"/>
      <c r="S509" s="270"/>
      <c r="T509" s="270"/>
    </row>
    <row r="510" spans="1:20" ht="15.75" customHeight="1" x14ac:dyDescent="0.3">
      <c r="A510" s="270"/>
      <c r="B510" s="270"/>
      <c r="C510" s="270"/>
      <c r="D510" s="270"/>
      <c r="E510" s="270"/>
      <c r="F510" s="270"/>
      <c r="G510" s="270"/>
      <c r="H510" s="270"/>
      <c r="I510" s="270"/>
      <c r="J510" s="270"/>
      <c r="K510" s="270"/>
      <c r="L510" s="148"/>
      <c r="M510" s="270" t="str">
        <f>Q470</f>
        <v>Заведующий МБДОУ «Д/С № 3</v>
      </c>
      <c r="N510" s="270"/>
      <c r="O510" s="270"/>
      <c r="P510" s="270"/>
      <c r="Q510" s="270"/>
      <c r="R510" s="270"/>
      <c r="S510" s="270"/>
      <c r="T510" s="270"/>
    </row>
    <row r="511" spans="1:20" ht="15.75" customHeight="1" x14ac:dyDescent="0.3">
      <c r="A511" s="270"/>
      <c r="B511" s="270"/>
      <c r="C511" s="270"/>
      <c r="D511" s="270"/>
      <c r="E511" s="270"/>
      <c r="F511" s="270"/>
      <c r="G511" s="270"/>
      <c r="H511" s="270"/>
      <c r="I511" s="270"/>
      <c r="J511" s="270"/>
      <c r="K511" s="270"/>
      <c r="L511" s="148"/>
      <c r="M511" s="270" t="str">
        <f>Q471</f>
        <v xml:space="preserve"> кп Горные Ключи» В.В. Юшкова</v>
      </c>
      <c r="N511" s="270"/>
      <c r="O511" s="270"/>
      <c r="P511" s="270"/>
      <c r="Q511" s="270"/>
      <c r="R511" s="270"/>
      <c r="S511" s="270"/>
      <c r="T511" s="270"/>
    </row>
    <row r="512" spans="1:20" ht="15.75" customHeight="1" x14ac:dyDescent="0.3">
      <c r="A512" s="270"/>
      <c r="B512" s="270"/>
      <c r="C512" s="270"/>
      <c r="D512" s="270"/>
      <c r="E512" s="270"/>
      <c r="F512" s="270"/>
      <c r="G512" s="270"/>
      <c r="H512" s="270"/>
      <c r="I512" s="270"/>
      <c r="J512" s="270"/>
      <c r="K512" s="270"/>
      <c r="L512" s="3"/>
      <c r="M512" s="270" t="str">
        <f>Q472</f>
        <v>_______________</v>
      </c>
      <c r="N512" s="270"/>
      <c r="O512" s="270"/>
      <c r="P512" s="270"/>
      <c r="Q512" s="270"/>
      <c r="R512" s="270"/>
      <c r="S512" s="270"/>
      <c r="T512" s="270"/>
    </row>
    <row r="513" spans="1:20" ht="15.6" x14ac:dyDescent="0.3">
      <c r="A513" s="294"/>
      <c r="B513" s="294"/>
      <c r="C513" s="294"/>
      <c r="D513" s="294"/>
      <c r="E513" s="294"/>
      <c r="F513" s="294"/>
      <c r="G513" s="294"/>
      <c r="H513" s="294"/>
      <c r="I513" s="294"/>
      <c r="J513" s="294"/>
      <c r="K513" s="149"/>
      <c r="L513" s="149"/>
      <c r="M513" s="294"/>
      <c r="N513" s="294"/>
      <c r="O513" s="294"/>
      <c r="P513" s="294"/>
      <c r="Q513" s="294"/>
      <c r="R513" s="294"/>
      <c r="S513" s="294"/>
      <c r="T513" s="294"/>
    </row>
    <row r="514" spans="1:20" ht="15.75" customHeight="1" x14ac:dyDescent="0.3">
      <c r="A514" s="269" t="str">
        <f>A474</f>
        <v>МЕНЮ ПРИГОТАВЛИВАЕМЫХ БЛЮД</v>
      </c>
      <c r="B514" s="269"/>
      <c r="C514" s="269"/>
      <c r="D514" s="269"/>
      <c r="E514" s="269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</row>
    <row r="515" spans="1:20" ht="15.75" customHeight="1" x14ac:dyDescent="0.3">
      <c r="A515" s="202"/>
      <c r="B515" s="202"/>
      <c r="C515" s="202"/>
      <c r="D515" s="202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</row>
    <row r="516" spans="1:20" ht="15.6" x14ac:dyDescent="0.3">
      <c r="A516" s="296" t="s">
        <v>267</v>
      </c>
      <c r="B516" s="296"/>
      <c r="C516" s="296"/>
      <c r="D516" s="296"/>
      <c r="E516" s="296"/>
      <c r="F516" s="296"/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</row>
    <row r="517" spans="1:20" x14ac:dyDescent="0.3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150"/>
      <c r="L517" s="150"/>
      <c r="M517" s="233"/>
      <c r="N517" s="233"/>
      <c r="O517" s="233"/>
      <c r="P517" s="233"/>
      <c r="Q517" s="233"/>
      <c r="R517" s="233"/>
      <c r="S517" s="233"/>
    </row>
    <row r="518" spans="1:20" ht="22.5" customHeight="1" thickBot="1" x14ac:dyDescent="0.35">
      <c r="A518" s="234" t="str">
        <f>A478</f>
        <v>ВОЗРАСТНАЯ КАТЕГОРИЯ от 1 года до 3 лет</v>
      </c>
      <c r="B518" s="234"/>
      <c r="C518" s="234"/>
      <c r="D518" s="234"/>
      <c r="E518" s="234"/>
      <c r="F518" s="234"/>
      <c r="G518" s="234"/>
      <c r="H518" s="234"/>
      <c r="I518" s="234"/>
      <c r="J518" s="234"/>
      <c r="K518" s="16"/>
      <c r="L518" s="9"/>
      <c r="M518" s="234" t="str">
        <f>M478</f>
        <v>ВОЗРАСТНАЯ КАТЕГОРИЯ от 3 лет до 6 лет</v>
      </c>
      <c r="N518" s="234"/>
      <c r="O518" s="234"/>
      <c r="P518" s="234"/>
      <c r="Q518" s="234"/>
      <c r="R518" s="234"/>
      <c r="S518" s="234"/>
    </row>
    <row r="519" spans="1:20" ht="15" thickBot="1" x14ac:dyDescent="0.35">
      <c r="A519" s="235" t="s">
        <v>1</v>
      </c>
      <c r="B519" s="237" t="s">
        <v>4</v>
      </c>
      <c r="C519" s="238"/>
      <c r="D519" s="238"/>
      <c r="E519" s="239"/>
      <c r="F519" s="235" t="s">
        <v>2</v>
      </c>
      <c r="G519" s="243" t="s">
        <v>33</v>
      </c>
      <c r="H519" s="244"/>
      <c r="I519" s="245"/>
      <c r="J519" s="246" t="s">
        <v>3</v>
      </c>
      <c r="K519" s="285" t="s">
        <v>34</v>
      </c>
      <c r="L519" s="9"/>
      <c r="M519" s="287" t="s">
        <v>1</v>
      </c>
      <c r="N519" s="289" t="s">
        <v>4</v>
      </c>
      <c r="O519" s="246" t="s">
        <v>2</v>
      </c>
      <c r="P519" s="243" t="s">
        <v>33</v>
      </c>
      <c r="Q519" s="244"/>
      <c r="R519" s="245"/>
      <c r="S519" s="289" t="s">
        <v>3</v>
      </c>
      <c r="T519" s="278" t="s">
        <v>34</v>
      </c>
    </row>
    <row r="520" spans="1:20" ht="15" thickBot="1" x14ac:dyDescent="0.35">
      <c r="A520" s="236"/>
      <c r="B520" s="240"/>
      <c r="C520" s="241"/>
      <c r="D520" s="241"/>
      <c r="E520" s="242"/>
      <c r="F520" s="236"/>
      <c r="G520" s="31" t="s">
        <v>30</v>
      </c>
      <c r="H520" s="31" t="s">
        <v>31</v>
      </c>
      <c r="I520" s="31" t="s">
        <v>32</v>
      </c>
      <c r="J520" s="247"/>
      <c r="K520" s="286"/>
      <c r="L520" s="10"/>
      <c r="M520" s="288"/>
      <c r="N520" s="290"/>
      <c r="O520" s="247"/>
      <c r="P520" s="147" t="str">
        <f>G520</f>
        <v>Б</v>
      </c>
      <c r="Q520" s="147" t="str">
        <f>H520</f>
        <v>Ж</v>
      </c>
      <c r="R520" s="146" t="str">
        <f>I520</f>
        <v>У</v>
      </c>
      <c r="S520" s="290"/>
      <c r="T520" s="279"/>
    </row>
    <row r="521" spans="1:20" ht="15.6" x14ac:dyDescent="0.3">
      <c r="A521" s="44" t="s">
        <v>5</v>
      </c>
      <c r="B521" s="280" t="s">
        <v>268</v>
      </c>
      <c r="C521" s="280"/>
      <c r="D521" s="280"/>
      <c r="E521" s="280"/>
      <c r="F521" s="40">
        <v>130</v>
      </c>
      <c r="G521" s="40">
        <v>2.62</v>
      </c>
      <c r="H521" s="17">
        <v>28.95</v>
      </c>
      <c r="I521" s="40">
        <v>16.05</v>
      </c>
      <c r="J521" s="17">
        <v>336.93</v>
      </c>
      <c r="K521" s="79" t="s">
        <v>115</v>
      </c>
      <c r="L521" s="11"/>
      <c r="M521" s="63" t="s">
        <v>5</v>
      </c>
      <c r="N521" s="64" t="str">
        <f>B521</f>
        <v>Вермишель молочная жидкая</v>
      </c>
      <c r="O521" s="68">
        <v>150</v>
      </c>
      <c r="P521" s="67">
        <v>3.08</v>
      </c>
      <c r="Q521" s="68">
        <v>44.87</v>
      </c>
      <c r="R521" s="67">
        <v>18.149999999999999</v>
      </c>
      <c r="S521" s="68">
        <v>490.59</v>
      </c>
      <c r="T521" s="83" t="str">
        <f>K521</f>
        <v>7.45.1</v>
      </c>
    </row>
    <row r="522" spans="1:20" ht="24.75" customHeight="1" x14ac:dyDescent="0.3">
      <c r="A522" s="45"/>
      <c r="B522" s="281" t="s">
        <v>6</v>
      </c>
      <c r="C522" s="281"/>
      <c r="D522" s="281"/>
      <c r="E522" s="281"/>
      <c r="F522" s="18">
        <v>150</v>
      </c>
      <c r="G522" s="18">
        <v>2E-3</v>
      </c>
      <c r="H522" s="33"/>
      <c r="I522" s="18">
        <v>5.2709999999999999</v>
      </c>
      <c r="J522" s="33">
        <v>21.507999999999999</v>
      </c>
      <c r="K522" s="80" t="s">
        <v>48</v>
      </c>
      <c r="L522" s="12"/>
      <c r="M522" s="45"/>
      <c r="N522" s="65" t="str">
        <f>B522</f>
        <v>Чай с сахаром</v>
      </c>
      <c r="O522" s="18">
        <v>180</v>
      </c>
      <c r="P522" s="33">
        <v>2E-3</v>
      </c>
      <c r="Q522" s="18"/>
      <c r="R522" s="33" t="s">
        <v>50</v>
      </c>
      <c r="S522" s="18">
        <v>28.841999999999999</v>
      </c>
      <c r="T522" s="84" t="str">
        <f>K522</f>
        <v>7.43</v>
      </c>
    </row>
    <row r="523" spans="1:20" ht="30" customHeight="1" x14ac:dyDescent="0.3">
      <c r="A523" s="230" t="str">
        <f>A441</f>
        <v>БУТЕРБРОД</v>
      </c>
      <c r="B523" s="281" t="s">
        <v>14</v>
      </c>
      <c r="C523" s="281"/>
      <c r="D523" s="281"/>
      <c r="E523" s="281"/>
      <c r="F523" s="18">
        <v>30</v>
      </c>
      <c r="G523" s="18">
        <v>2.25</v>
      </c>
      <c r="H523" s="33">
        <v>0.87</v>
      </c>
      <c r="I523" s="18">
        <v>15.27</v>
      </c>
      <c r="J523" s="101">
        <v>79.2</v>
      </c>
      <c r="K523" s="80" t="s">
        <v>37</v>
      </c>
      <c r="L523" s="12"/>
      <c r="M523" s="230" t="str">
        <f>A523</f>
        <v>БУТЕРБРОД</v>
      </c>
      <c r="N523" s="65" t="str">
        <f>B523</f>
        <v>Батон  (пшеничный)</v>
      </c>
      <c r="O523" s="18">
        <v>40</v>
      </c>
      <c r="P523" s="33">
        <v>3</v>
      </c>
      <c r="Q523" s="18">
        <v>1.1599999999999999</v>
      </c>
      <c r="R523" s="33">
        <v>20.36</v>
      </c>
      <c r="S523" s="18">
        <v>105.6</v>
      </c>
      <c r="T523" s="84" t="str">
        <f>K523</f>
        <v>7.8.2</v>
      </c>
    </row>
    <row r="524" spans="1:20" ht="16.2" thickBot="1" x14ac:dyDescent="0.35">
      <c r="A524" s="231"/>
      <c r="B524" s="282" t="s">
        <v>7</v>
      </c>
      <c r="C524" s="283"/>
      <c r="D524" s="283"/>
      <c r="E524" s="284"/>
      <c r="F524" s="18">
        <v>5</v>
      </c>
      <c r="G524" s="18">
        <v>0.05</v>
      </c>
      <c r="H524" s="33">
        <v>3.63</v>
      </c>
      <c r="I524" s="18">
        <v>7.0000000000000007E-2</v>
      </c>
      <c r="J524" s="101">
        <v>33.1</v>
      </c>
      <c r="K524" s="80" t="s">
        <v>38</v>
      </c>
      <c r="L524" s="12"/>
      <c r="M524" s="231"/>
      <c r="N524" s="65" t="str">
        <f>B524</f>
        <v>Масло сливочное</v>
      </c>
      <c r="O524" s="18">
        <v>6</v>
      </c>
      <c r="P524" s="33">
        <v>0.06</v>
      </c>
      <c r="Q524" s="18">
        <v>4.3499999999999996</v>
      </c>
      <c r="R524" s="33">
        <v>8.4000000000000005E-2</v>
      </c>
      <c r="S524" s="18">
        <v>39.72</v>
      </c>
      <c r="T524" s="84" t="str">
        <f>K524</f>
        <v>1.63</v>
      </c>
    </row>
    <row r="525" spans="1:20" ht="16.2" hidden="1" thickBot="1" x14ac:dyDescent="0.35">
      <c r="A525" s="46"/>
      <c r="B525" s="282"/>
      <c r="C525" s="283"/>
      <c r="D525" s="283"/>
      <c r="E525" s="284"/>
      <c r="F525" s="41"/>
      <c r="G525" s="48"/>
      <c r="H525" s="34"/>
      <c r="I525" s="48"/>
      <c r="J525" s="47"/>
      <c r="K525" s="81"/>
      <c r="L525" s="12"/>
      <c r="M525" s="46"/>
      <c r="N525" s="66">
        <f>B525</f>
        <v>0</v>
      </c>
      <c r="O525" s="48">
        <v>10</v>
      </c>
      <c r="P525" s="34">
        <v>0.10299999999999999</v>
      </c>
      <c r="Q525" s="48">
        <v>7.4390000000000001</v>
      </c>
      <c r="R525" s="34">
        <v>0.14399999999999999</v>
      </c>
      <c r="S525" s="48">
        <v>67.921000000000006</v>
      </c>
      <c r="T525" s="85">
        <f>K525</f>
        <v>0</v>
      </c>
    </row>
    <row r="526" spans="1:20" ht="16.2" thickBot="1" x14ac:dyDescent="0.35">
      <c r="A526" s="272" t="s">
        <v>8</v>
      </c>
      <c r="B526" s="273"/>
      <c r="C526" s="273"/>
      <c r="D526" s="273"/>
      <c r="E526" s="274"/>
      <c r="F526" s="50">
        <f>SUM(F521:F525)</f>
        <v>315</v>
      </c>
      <c r="G526" s="42">
        <f>SUM(G521:G525)</f>
        <v>4.9219999999999997</v>
      </c>
      <c r="H526" s="42">
        <f>SUM(H521:H525)</f>
        <v>33.450000000000003</v>
      </c>
      <c r="I526" s="42">
        <f>SUM(I521:I525)</f>
        <v>36.661000000000001</v>
      </c>
      <c r="J526" s="49">
        <f>SUM(J521:J525)</f>
        <v>470.738</v>
      </c>
      <c r="K526" s="21"/>
      <c r="L526" s="13"/>
      <c r="M526" s="272" t="s">
        <v>8</v>
      </c>
      <c r="N526" s="274"/>
      <c r="O526" s="42">
        <f>SUM(O521:O525)</f>
        <v>386</v>
      </c>
      <c r="P526" s="50">
        <f>SUM(P521:P525)</f>
        <v>6.2449999999999992</v>
      </c>
      <c r="Q526" s="42">
        <f>SUM(Q521:Q525)</f>
        <v>57.818999999999996</v>
      </c>
      <c r="R526" s="103">
        <f>SUM(R521:R525)</f>
        <v>38.738</v>
      </c>
      <c r="S526" s="35">
        <f>SUM(S521:S525)</f>
        <v>732.67300000000012</v>
      </c>
      <c r="T526" s="86"/>
    </row>
    <row r="527" spans="1:20" ht="31.8" hidden="1" thickBot="1" x14ac:dyDescent="0.35">
      <c r="A527" s="62" t="s">
        <v>9</v>
      </c>
      <c r="B527" s="275"/>
      <c r="C527" s="276"/>
      <c r="D527" s="276"/>
      <c r="E527" s="277"/>
      <c r="F527" s="43"/>
      <c r="G527" s="43"/>
      <c r="H527" s="36"/>
      <c r="I527" s="43"/>
      <c r="J527" s="36"/>
      <c r="K527" s="82"/>
      <c r="L527" s="11"/>
      <c r="M527" s="69" t="s">
        <v>9</v>
      </c>
      <c r="N527" s="70">
        <f>B527</f>
        <v>0</v>
      </c>
      <c r="O527" s="43"/>
      <c r="P527" s="43"/>
      <c r="Q527" s="71"/>
      <c r="R527" s="43"/>
      <c r="S527" s="43"/>
      <c r="T527" s="119">
        <f>K527</f>
        <v>0</v>
      </c>
    </row>
    <row r="528" spans="1:20" ht="16.2" hidden="1" thickBot="1" x14ac:dyDescent="0.35">
      <c r="A528" s="8"/>
      <c r="B528" s="267"/>
      <c r="C528" s="267"/>
      <c r="D528" s="267"/>
      <c r="E528" s="268"/>
      <c r="F528" s="20"/>
      <c r="G528" s="20"/>
      <c r="H528" s="149"/>
      <c r="I528" s="14"/>
      <c r="J528" s="14"/>
      <c r="K528" s="22"/>
      <c r="L528" s="5"/>
      <c r="M528" s="8"/>
      <c r="N528" s="23"/>
      <c r="O528" s="23"/>
      <c r="P528" s="24"/>
      <c r="Q528" s="24"/>
      <c r="R528" s="24"/>
      <c r="S528" s="14"/>
      <c r="T528" s="118"/>
    </row>
    <row r="529" spans="1:20" ht="16.2" hidden="1" thickBot="1" x14ac:dyDescent="0.35">
      <c r="A529" s="248" t="s">
        <v>10</v>
      </c>
      <c r="B529" s="258"/>
      <c r="C529" s="258"/>
      <c r="D529" s="258"/>
      <c r="E529" s="249"/>
      <c r="F529" s="52">
        <f>SUM(F527:F528)</f>
        <v>0</v>
      </c>
      <c r="G529" s="27">
        <f>SUM(G527:G528)</f>
        <v>0</v>
      </c>
      <c r="H529" s="27"/>
      <c r="I529" s="53">
        <f>SUM(I527:I528)</f>
        <v>0</v>
      </c>
      <c r="J529" s="53">
        <f>SUM(J527:J528)</f>
        <v>0</v>
      </c>
      <c r="K529" s="27"/>
      <c r="L529" s="3"/>
      <c r="M529" s="248" t="s">
        <v>10</v>
      </c>
      <c r="N529" s="258"/>
      <c r="O529" s="15">
        <f>SUM(O527:O528)</f>
        <v>0</v>
      </c>
      <c r="P529" s="27">
        <f>SUM(P527:P528)</f>
        <v>0</v>
      </c>
      <c r="Q529" s="37"/>
      <c r="R529" s="27">
        <f>SUM(R527:R528)</f>
        <v>0</v>
      </c>
      <c r="S529" s="37">
        <f>SUM(S527:S528)</f>
        <v>0</v>
      </c>
      <c r="T529" s="86"/>
    </row>
    <row r="530" spans="1:20" ht="26.25" customHeight="1" x14ac:dyDescent="0.3">
      <c r="A530" s="59" t="s">
        <v>15</v>
      </c>
      <c r="B530" s="266" t="s">
        <v>111</v>
      </c>
      <c r="C530" s="267"/>
      <c r="D530" s="267"/>
      <c r="E530" s="268"/>
      <c r="F530" s="25">
        <v>10</v>
      </c>
      <c r="G530" s="25">
        <v>0.11</v>
      </c>
      <c r="H530" s="25">
        <v>0.02</v>
      </c>
      <c r="I530" s="56">
        <v>0.42</v>
      </c>
      <c r="J530" s="25">
        <v>2.13</v>
      </c>
      <c r="K530" s="89" t="s">
        <v>53</v>
      </c>
      <c r="L530" s="5"/>
      <c r="M530" s="72" t="s">
        <v>15</v>
      </c>
      <c r="N530" s="73" t="str">
        <f t="shared" ref="N530:N537" si="22">B530</f>
        <v>Огурец соленый</v>
      </c>
      <c r="O530" s="77">
        <v>15</v>
      </c>
      <c r="P530" s="77">
        <v>0.16</v>
      </c>
      <c r="Q530" s="76">
        <v>0.03</v>
      </c>
      <c r="R530" s="77">
        <v>0.59</v>
      </c>
      <c r="S530" s="77">
        <v>3.02</v>
      </c>
      <c r="T530" s="83" t="str">
        <f>K530</f>
        <v>4.10</v>
      </c>
    </row>
    <row r="531" spans="1:20" ht="32.25" customHeight="1" x14ac:dyDescent="0.3">
      <c r="A531" s="60"/>
      <c r="B531" s="252" t="s">
        <v>113</v>
      </c>
      <c r="C531" s="253"/>
      <c r="D531" s="253"/>
      <c r="E531" s="254"/>
      <c r="F531" s="19">
        <v>150</v>
      </c>
      <c r="G531" s="97">
        <v>6.83</v>
      </c>
      <c r="H531" s="97">
        <v>3.79</v>
      </c>
      <c r="I531" s="98">
        <v>13.04</v>
      </c>
      <c r="J531" s="96">
        <v>122.07</v>
      </c>
      <c r="K531" s="90" t="s">
        <v>116</v>
      </c>
      <c r="L531" s="3"/>
      <c r="M531" s="28"/>
      <c r="N531" s="74" t="str">
        <f t="shared" si="22"/>
        <v>Борщ с капустой и картофелем со сметаной</v>
      </c>
      <c r="O531" s="19">
        <v>180</v>
      </c>
      <c r="P531" s="19">
        <v>8.18</v>
      </c>
      <c r="Q531" s="39">
        <v>9.1300000000000008</v>
      </c>
      <c r="R531" s="19">
        <v>15.69</v>
      </c>
      <c r="S531" s="19">
        <v>159.33000000000001</v>
      </c>
      <c r="T531" s="83" t="str">
        <f>K531</f>
        <v>2.1</v>
      </c>
    </row>
    <row r="532" spans="1:20" ht="24.75" customHeight="1" x14ac:dyDescent="0.3">
      <c r="A532" s="60"/>
      <c r="B532" s="252" t="s">
        <v>117</v>
      </c>
      <c r="C532" s="253"/>
      <c r="D532" s="253"/>
      <c r="E532" s="254"/>
      <c r="F532" s="19">
        <v>50</v>
      </c>
      <c r="G532" s="97">
        <v>1.2</v>
      </c>
      <c r="H532" s="97">
        <v>0.61</v>
      </c>
      <c r="I532" s="98">
        <v>5.18</v>
      </c>
      <c r="J532" s="96">
        <v>78.88</v>
      </c>
      <c r="K532" s="90" t="s">
        <v>118</v>
      </c>
      <c r="L532" s="6"/>
      <c r="M532" s="28"/>
      <c r="N532" s="74" t="str">
        <f t="shared" si="22"/>
        <v>Котлета из рыбы</v>
      </c>
      <c r="O532" s="19">
        <v>60</v>
      </c>
      <c r="P532" s="19">
        <v>15.68</v>
      </c>
      <c r="Q532" s="39">
        <v>0.73</v>
      </c>
      <c r="R532" s="19">
        <v>6.45</v>
      </c>
      <c r="S532" s="19">
        <v>95.9</v>
      </c>
      <c r="T532" s="95" t="str">
        <f t="shared" ref="T532:T537" si="23">K532</f>
        <v>3.13.1</v>
      </c>
    </row>
    <row r="533" spans="1:20" ht="23.25" customHeight="1" x14ac:dyDescent="0.3">
      <c r="A533" s="60"/>
      <c r="B533" s="252" t="s">
        <v>18</v>
      </c>
      <c r="C533" s="253"/>
      <c r="D533" s="253"/>
      <c r="E533" s="254"/>
      <c r="F533" s="19">
        <v>25</v>
      </c>
      <c r="G533" s="97">
        <v>0.31</v>
      </c>
      <c r="H533" s="97">
        <v>0.62</v>
      </c>
      <c r="I533" s="98">
        <v>1.36</v>
      </c>
      <c r="J533" s="19">
        <v>10.61</v>
      </c>
      <c r="K533" s="90" t="s">
        <v>106</v>
      </c>
      <c r="L533" s="6"/>
      <c r="M533" s="28"/>
      <c r="N533" s="74" t="str">
        <f t="shared" si="22"/>
        <v>Соус томатный</v>
      </c>
      <c r="O533" s="19">
        <v>30</v>
      </c>
      <c r="P533" s="19">
        <v>0.54</v>
      </c>
      <c r="Q533" s="39">
        <v>0.79</v>
      </c>
      <c r="R533" s="19">
        <v>2.73</v>
      </c>
      <c r="S533" s="19">
        <v>18.28</v>
      </c>
      <c r="T533" s="95" t="str">
        <f t="shared" si="23"/>
        <v>5.9</v>
      </c>
    </row>
    <row r="534" spans="1:20" ht="21.75" customHeight="1" x14ac:dyDescent="0.3">
      <c r="A534" s="60"/>
      <c r="B534" s="252" t="s">
        <v>112</v>
      </c>
      <c r="C534" s="253"/>
      <c r="D534" s="253"/>
      <c r="E534" s="254"/>
      <c r="F534" s="19">
        <v>110</v>
      </c>
      <c r="G534" s="97">
        <v>2.6</v>
      </c>
      <c r="H534" s="97">
        <v>6.2</v>
      </c>
      <c r="I534" s="98">
        <v>20.3</v>
      </c>
      <c r="J534" s="19">
        <v>147.9</v>
      </c>
      <c r="K534" s="90" t="s">
        <v>121</v>
      </c>
      <c r="L534" s="6"/>
      <c r="M534" s="60"/>
      <c r="N534" s="74" t="str">
        <f t="shared" si="22"/>
        <v>Пюре картофельное</v>
      </c>
      <c r="O534" s="19">
        <v>130</v>
      </c>
      <c r="P534" s="19">
        <v>3.1</v>
      </c>
      <c r="Q534" s="39">
        <v>7.7</v>
      </c>
      <c r="R534" s="19">
        <v>23.9</v>
      </c>
      <c r="S534" s="19">
        <v>177.8</v>
      </c>
      <c r="T534" s="95" t="str">
        <f t="shared" si="23"/>
        <v>4.9</v>
      </c>
    </row>
    <row r="535" spans="1:20" ht="28.5" customHeight="1" x14ac:dyDescent="0.3">
      <c r="A535" s="60"/>
      <c r="B535" s="252" t="s">
        <v>57</v>
      </c>
      <c r="C535" s="253"/>
      <c r="D535" s="253"/>
      <c r="E535" s="254"/>
      <c r="F535" s="19">
        <v>150</v>
      </c>
      <c r="G535" s="97">
        <v>0.25</v>
      </c>
      <c r="H535" s="97"/>
      <c r="I535" s="98">
        <v>9.81</v>
      </c>
      <c r="J535" s="19">
        <v>40.22</v>
      </c>
      <c r="K535" s="90" t="s">
        <v>58</v>
      </c>
      <c r="L535" s="6"/>
      <c r="M535" s="28"/>
      <c r="N535" s="74" t="str">
        <f t="shared" si="22"/>
        <v>Компот из сухофруктов</v>
      </c>
      <c r="O535" s="19">
        <v>180</v>
      </c>
      <c r="P535" s="19">
        <v>0.31</v>
      </c>
      <c r="Q535" s="39"/>
      <c r="R535" s="19">
        <v>12.63</v>
      </c>
      <c r="S535" s="19">
        <v>44.54</v>
      </c>
      <c r="T535" s="95" t="str">
        <f t="shared" si="23"/>
        <v>8.2</v>
      </c>
    </row>
    <row r="536" spans="1:20" ht="25.5" customHeight="1" x14ac:dyDescent="0.3">
      <c r="A536" s="60"/>
      <c r="B536" s="252" t="s">
        <v>16</v>
      </c>
      <c r="C536" s="253"/>
      <c r="D536" s="253"/>
      <c r="E536" s="254"/>
      <c r="F536" s="19">
        <v>20</v>
      </c>
      <c r="G536" s="97">
        <v>1.62</v>
      </c>
      <c r="H536" s="97">
        <v>0.2</v>
      </c>
      <c r="I536" s="98">
        <v>9.76</v>
      </c>
      <c r="J536" s="19">
        <v>48.4</v>
      </c>
      <c r="K536" s="90" t="s">
        <v>37</v>
      </c>
      <c r="L536" s="6"/>
      <c r="M536" s="60"/>
      <c r="N536" s="74" t="str">
        <f t="shared" si="22"/>
        <v>Хлеб пшеничный</v>
      </c>
      <c r="O536" s="19">
        <v>28</v>
      </c>
      <c r="P536" s="19">
        <v>2.27</v>
      </c>
      <c r="Q536" s="39">
        <v>0.28000000000000003</v>
      </c>
      <c r="R536" s="19">
        <v>13.66</v>
      </c>
      <c r="S536" s="19">
        <v>67.760000000000005</v>
      </c>
      <c r="T536" s="95" t="str">
        <f t="shared" si="23"/>
        <v>7.8.2</v>
      </c>
    </row>
    <row r="537" spans="1:20" ht="26.25" customHeight="1" thickBot="1" x14ac:dyDescent="0.35">
      <c r="A537" s="61"/>
      <c r="B537" s="255" t="s">
        <v>29</v>
      </c>
      <c r="C537" s="256"/>
      <c r="D537" s="256"/>
      <c r="E537" s="257"/>
      <c r="F537" s="26">
        <v>30</v>
      </c>
      <c r="G537" s="99">
        <v>3.9</v>
      </c>
      <c r="H537" s="99">
        <v>0.9</v>
      </c>
      <c r="I537" s="100">
        <v>12</v>
      </c>
      <c r="J537" s="78">
        <v>75</v>
      </c>
      <c r="K537" s="91" t="s">
        <v>37</v>
      </c>
      <c r="L537" s="6"/>
      <c r="M537" s="29"/>
      <c r="N537" s="75" t="str">
        <f t="shared" si="22"/>
        <v>Хлеб ржаной</v>
      </c>
      <c r="O537" s="78">
        <v>40</v>
      </c>
      <c r="P537" s="108">
        <v>5.2</v>
      </c>
      <c r="Q537" s="109">
        <v>1.2</v>
      </c>
      <c r="R537" s="108">
        <v>16</v>
      </c>
      <c r="S537" s="110">
        <v>100</v>
      </c>
      <c r="T537" s="95" t="str">
        <f t="shared" si="23"/>
        <v>7.8.2</v>
      </c>
    </row>
    <row r="538" spans="1:20" ht="16.2" thickBot="1" x14ac:dyDescent="0.35">
      <c r="A538" s="248" t="s">
        <v>11</v>
      </c>
      <c r="B538" s="258"/>
      <c r="C538" s="258"/>
      <c r="D538" s="258"/>
      <c r="E538" s="249"/>
      <c r="F538" s="55">
        <f>SUM(F530:F537)</f>
        <v>545</v>
      </c>
      <c r="G538" s="52">
        <f>SUM(G530:G537)</f>
        <v>16.82</v>
      </c>
      <c r="H538" s="27">
        <f>SUM(H530:H537)</f>
        <v>12.34</v>
      </c>
      <c r="I538" s="53">
        <f>SUM(I530:I537)</f>
        <v>71.87</v>
      </c>
      <c r="J538" s="37">
        <f>SUM(J530:J537)</f>
        <v>525.21</v>
      </c>
      <c r="K538" s="92"/>
      <c r="L538" s="6"/>
      <c r="M538" s="248" t="s">
        <v>11</v>
      </c>
      <c r="N538" s="259"/>
      <c r="O538" s="37">
        <f>SUM(O530:O537)</f>
        <v>663</v>
      </c>
      <c r="P538" s="27">
        <f>SUM(P530:P537)</f>
        <v>35.44</v>
      </c>
      <c r="Q538" s="37">
        <f>SUM(Q530:Q537)</f>
        <v>19.86</v>
      </c>
      <c r="R538" s="27">
        <f>SUM(R530:R537)</f>
        <v>91.65</v>
      </c>
      <c r="S538" s="37">
        <f>SUM(S530:S537)</f>
        <v>666.63</v>
      </c>
      <c r="T538" s="86"/>
    </row>
    <row r="539" spans="1:20" ht="36" customHeight="1" x14ac:dyDescent="0.3">
      <c r="A539" s="59" t="s">
        <v>12</v>
      </c>
      <c r="B539" s="260" t="s">
        <v>269</v>
      </c>
      <c r="C539" s="261"/>
      <c r="D539" s="261"/>
      <c r="E539" s="262"/>
      <c r="F539" s="77">
        <v>56</v>
      </c>
      <c r="G539" s="77">
        <v>6.3</v>
      </c>
      <c r="H539" s="113">
        <v>4.3099999999999996</v>
      </c>
      <c r="I539" s="77">
        <v>11.88</v>
      </c>
      <c r="J539" s="113">
        <v>112.63</v>
      </c>
      <c r="K539" s="114" t="s">
        <v>59</v>
      </c>
      <c r="L539" s="5"/>
      <c r="M539" s="72" t="str">
        <f>A539</f>
        <v>Полдник</v>
      </c>
      <c r="N539" s="73" t="str">
        <f>B539</f>
        <v>Вареники ленивые</v>
      </c>
      <c r="O539" s="77">
        <v>70</v>
      </c>
      <c r="P539" s="51">
        <v>8.08</v>
      </c>
      <c r="Q539" s="76">
        <v>5.95</v>
      </c>
      <c r="R539" s="51">
        <v>13.78</v>
      </c>
      <c r="S539" s="77">
        <v>229.07</v>
      </c>
      <c r="T539" s="83" t="str">
        <f>K539</f>
        <v>5.8.15</v>
      </c>
    </row>
    <row r="540" spans="1:20" ht="29.25" customHeight="1" x14ac:dyDescent="0.3">
      <c r="A540" s="111"/>
      <c r="B540" s="263" t="s">
        <v>114</v>
      </c>
      <c r="C540" s="264"/>
      <c r="D540" s="264"/>
      <c r="E540" s="265"/>
      <c r="F540" s="20">
        <v>15</v>
      </c>
      <c r="G540" s="20">
        <v>0.41</v>
      </c>
      <c r="H540" s="149">
        <v>2.37</v>
      </c>
      <c r="I540" s="20">
        <v>3.58</v>
      </c>
      <c r="J540" s="149">
        <v>34.340000000000003</v>
      </c>
      <c r="K540" s="89" t="s">
        <v>123</v>
      </c>
      <c r="L540" s="5"/>
      <c r="M540" s="112"/>
      <c r="N540" s="73" t="str">
        <f>B540</f>
        <v>Соус сметанный сладкий ванильный</v>
      </c>
      <c r="O540" s="51">
        <v>20</v>
      </c>
      <c r="P540" s="51">
        <v>0.55000000000000004</v>
      </c>
      <c r="Q540" s="76">
        <v>3.26</v>
      </c>
      <c r="R540" s="51">
        <v>5.31</v>
      </c>
      <c r="S540" s="51">
        <v>49.22</v>
      </c>
      <c r="T540" s="83" t="str">
        <f>K540</f>
        <v>5.9.2</v>
      </c>
    </row>
    <row r="541" spans="1:20" ht="15.6" hidden="1" x14ac:dyDescent="0.3">
      <c r="A541" s="60"/>
      <c r="B541" s="252"/>
      <c r="C541" s="253"/>
      <c r="D541" s="253"/>
      <c r="E541" s="254"/>
      <c r="F541" s="19"/>
      <c r="G541" s="19"/>
      <c r="H541" s="39"/>
      <c r="I541" s="19"/>
      <c r="J541" s="39"/>
      <c r="K541" s="90"/>
      <c r="L541" s="6"/>
      <c r="M541" s="60"/>
      <c r="N541" s="74">
        <f>B541</f>
        <v>0</v>
      </c>
      <c r="O541" s="19"/>
      <c r="P541" s="19"/>
      <c r="Q541" s="39"/>
      <c r="R541" s="19"/>
      <c r="S541" s="19"/>
      <c r="T541" s="83">
        <f>K541</f>
        <v>0</v>
      </c>
    </row>
    <row r="542" spans="1:20" ht="24.75" customHeight="1" thickBot="1" x14ac:dyDescent="0.35">
      <c r="A542" s="60"/>
      <c r="B542" s="295" t="s">
        <v>6</v>
      </c>
      <c r="C542" s="295"/>
      <c r="D542" s="295"/>
      <c r="E542" s="295"/>
      <c r="F542" s="19">
        <v>150</v>
      </c>
      <c r="G542" s="19">
        <v>2E-3</v>
      </c>
      <c r="H542" s="39"/>
      <c r="I542" s="19">
        <v>5.2709999999999999</v>
      </c>
      <c r="J542" s="39">
        <v>21.507999999999999</v>
      </c>
      <c r="K542" s="90" t="s">
        <v>48</v>
      </c>
      <c r="L542" s="6"/>
      <c r="M542" s="60"/>
      <c r="N542" s="74" t="str">
        <f>B542</f>
        <v>Чай с сахаром</v>
      </c>
      <c r="O542" s="19">
        <v>180</v>
      </c>
      <c r="P542" s="19">
        <v>2E-3</v>
      </c>
      <c r="Q542" s="39"/>
      <c r="R542" s="19">
        <v>7.1159999999999997</v>
      </c>
      <c r="S542" s="19">
        <v>28.841999999999999</v>
      </c>
      <c r="T542" s="83" t="str">
        <f>K542</f>
        <v>7.43</v>
      </c>
    </row>
    <row r="543" spans="1:20" ht="16.2" hidden="1" thickBot="1" x14ac:dyDescent="0.35">
      <c r="A543" s="61"/>
      <c r="B543" s="291"/>
      <c r="C543" s="292"/>
      <c r="D543" s="292"/>
      <c r="E543" s="293"/>
      <c r="F543" s="26"/>
      <c r="G543" s="54"/>
      <c r="H543" s="58"/>
      <c r="I543" s="54"/>
      <c r="J543" s="57"/>
      <c r="K543" s="93"/>
      <c r="L543" s="6"/>
      <c r="M543" s="61"/>
      <c r="N543" s="75"/>
      <c r="O543" s="61"/>
      <c r="P543" s="61"/>
      <c r="Q543" s="75"/>
      <c r="R543" s="61"/>
      <c r="S543" s="78"/>
      <c r="T543" s="83">
        <f>K543</f>
        <v>0</v>
      </c>
    </row>
    <row r="544" spans="1:20" ht="22.5" customHeight="1" thickBot="1" x14ac:dyDescent="0.35">
      <c r="A544" s="248" t="s">
        <v>13</v>
      </c>
      <c r="B544" s="258"/>
      <c r="C544" s="258"/>
      <c r="D544" s="258"/>
      <c r="E544" s="249"/>
      <c r="F544" s="27">
        <f>SUM(F539:F543)</f>
        <v>221</v>
      </c>
      <c r="G544" s="52">
        <f>SUM(G539:G543)</f>
        <v>6.7119999999999997</v>
      </c>
      <c r="H544" s="27">
        <f>SUM(H539:H543)</f>
        <v>6.68</v>
      </c>
      <c r="I544" s="53">
        <f>SUM(I539:I543)</f>
        <v>20.731000000000002</v>
      </c>
      <c r="J544" s="27">
        <f>SUM(J539:J543)</f>
        <v>168.47800000000001</v>
      </c>
      <c r="K544" s="92"/>
      <c r="L544" s="6"/>
      <c r="M544" s="248" t="s">
        <v>13</v>
      </c>
      <c r="N544" s="249"/>
      <c r="O544" s="27">
        <f>SUM(O539:O543)</f>
        <v>270</v>
      </c>
      <c r="P544" s="52">
        <f>SUM(P539:P543)</f>
        <v>8.6320000000000014</v>
      </c>
      <c r="Q544" s="27">
        <f>SUM(Q539:Q543)</f>
        <v>9.2100000000000009</v>
      </c>
      <c r="R544" s="53">
        <f>SUM(R539:R543)</f>
        <v>26.206</v>
      </c>
      <c r="S544" s="37">
        <f>SUM(S539:S543)</f>
        <v>307.13199999999995</v>
      </c>
      <c r="T544" s="86"/>
    </row>
    <row r="545" spans="1:20" ht="26.25" customHeight="1" thickBot="1" x14ac:dyDescent="0.35">
      <c r="A545" s="250" t="s">
        <v>17</v>
      </c>
      <c r="B545" s="251"/>
      <c r="C545" s="251"/>
      <c r="D545" s="251"/>
      <c r="E545" s="251"/>
      <c r="F545" s="104">
        <f>F526+F529+F538+F544</f>
        <v>1081</v>
      </c>
      <c r="G545" s="104">
        <f>G526+G529+G538+G544</f>
        <v>28.454000000000001</v>
      </c>
      <c r="H545" s="106">
        <f>H526+H529+H538+H544</f>
        <v>52.470000000000006</v>
      </c>
      <c r="I545" s="107">
        <f>I526+I529+I538+I544</f>
        <v>129.262</v>
      </c>
      <c r="J545" s="105">
        <f>J526+J529+J538+J544</f>
        <v>1164.4260000000002</v>
      </c>
      <c r="K545" s="94"/>
      <c r="L545" s="7"/>
      <c r="M545" s="250" t="str">
        <f>A545</f>
        <v>Итого за день:</v>
      </c>
      <c r="N545" s="251"/>
      <c r="O545" s="106">
        <f>O526+O529+O538+O544</f>
        <v>1319</v>
      </c>
      <c r="P545" s="105">
        <f>P526+P529+P538+P544</f>
        <v>50.316999999999993</v>
      </c>
      <c r="Q545" s="106">
        <f>Q526+Q529+Q538+Q544</f>
        <v>86.88900000000001</v>
      </c>
      <c r="R545" s="105">
        <f>R526+R529+R538+R544</f>
        <v>156.59399999999999</v>
      </c>
      <c r="S545" s="106">
        <f>S526+S529+S538+S544</f>
        <v>1706.4349999999999</v>
      </c>
      <c r="T545" s="88"/>
    </row>
    <row r="546" spans="1:20" x14ac:dyDescent="0.3">
      <c r="K546" s="7"/>
    </row>
    <row r="550" spans="1:20" x14ac:dyDescent="0.3">
      <c r="M550" s="229"/>
      <c r="N550" s="229"/>
      <c r="O550" s="229"/>
      <c r="P550" s="229"/>
      <c r="Q550" s="229"/>
      <c r="R550" s="229"/>
      <c r="S550" s="229"/>
      <c r="T550" s="229"/>
    </row>
    <row r="551" spans="1:20" ht="15.6" x14ac:dyDescent="0.3">
      <c r="A551" s="270"/>
      <c r="B551" s="270"/>
      <c r="C551" s="270"/>
      <c r="D551" s="270"/>
      <c r="E551" s="270"/>
      <c r="F551" s="270"/>
      <c r="G551" s="270"/>
      <c r="H551" s="270"/>
      <c r="I551" s="270"/>
      <c r="J551" s="270"/>
      <c r="K551" s="270"/>
      <c r="L551" s="148"/>
      <c r="M551" s="270" t="str">
        <f>M509</f>
        <v xml:space="preserve">Утверждаю </v>
      </c>
      <c r="N551" s="270"/>
      <c r="O551" s="270"/>
      <c r="P551" s="270"/>
      <c r="Q551" s="270"/>
      <c r="R551" s="270"/>
      <c r="S551" s="270"/>
      <c r="T551" s="270"/>
    </row>
    <row r="552" spans="1:20" ht="15.6" x14ac:dyDescent="0.3">
      <c r="A552" s="270"/>
      <c r="B552" s="270"/>
      <c r="C552" s="270"/>
      <c r="D552" s="270"/>
      <c r="E552" s="270"/>
      <c r="F552" s="270"/>
      <c r="G552" s="270"/>
      <c r="H552" s="270"/>
      <c r="I552" s="270"/>
      <c r="J552" s="270"/>
      <c r="K552" s="270"/>
      <c r="L552" s="148"/>
      <c r="M552" s="270" t="str">
        <f>M510</f>
        <v>Заведующий МБДОУ «Д/С № 3</v>
      </c>
      <c r="N552" s="270"/>
      <c r="O552" s="270"/>
      <c r="P552" s="270"/>
      <c r="Q552" s="270"/>
      <c r="R552" s="270"/>
      <c r="S552" s="270"/>
      <c r="T552" s="270"/>
    </row>
    <row r="553" spans="1:20" ht="15.6" x14ac:dyDescent="0.3">
      <c r="A553" s="270"/>
      <c r="B553" s="270"/>
      <c r="C553" s="270"/>
      <c r="D553" s="270"/>
      <c r="E553" s="270"/>
      <c r="F553" s="270"/>
      <c r="G553" s="270"/>
      <c r="H553" s="270"/>
      <c r="I553" s="270"/>
      <c r="J553" s="270"/>
      <c r="K553" s="270"/>
      <c r="L553" s="148"/>
      <c r="M553" s="270" t="str">
        <f>M511</f>
        <v xml:space="preserve"> кп Горные Ключи» В.В. Юшкова</v>
      </c>
      <c r="N553" s="270"/>
      <c r="O553" s="270"/>
      <c r="P553" s="270"/>
      <c r="Q553" s="270"/>
      <c r="R553" s="270"/>
      <c r="S553" s="270"/>
      <c r="T553" s="270"/>
    </row>
    <row r="554" spans="1:20" ht="15.6" x14ac:dyDescent="0.3">
      <c r="A554" s="270"/>
      <c r="B554" s="270"/>
      <c r="C554" s="270"/>
      <c r="D554" s="270"/>
      <c r="E554" s="270"/>
      <c r="F554" s="270"/>
      <c r="G554" s="270"/>
      <c r="H554" s="270"/>
      <c r="I554" s="270"/>
      <c r="J554" s="270"/>
      <c r="K554" s="270"/>
      <c r="L554" s="3"/>
      <c r="M554" s="270" t="str">
        <f>M512</f>
        <v>_______________</v>
      </c>
      <c r="N554" s="270"/>
      <c r="O554" s="270"/>
      <c r="P554" s="270"/>
      <c r="Q554" s="270"/>
      <c r="R554" s="270"/>
      <c r="S554" s="270"/>
      <c r="T554" s="270"/>
    </row>
    <row r="555" spans="1:20" ht="15.6" x14ac:dyDescent="0.3">
      <c r="A555" s="294"/>
      <c r="B555" s="294"/>
      <c r="C555" s="294"/>
      <c r="D555" s="294"/>
      <c r="E555" s="294"/>
      <c r="F555" s="294"/>
      <c r="G555" s="294"/>
      <c r="H555" s="294"/>
      <c r="I555" s="294"/>
      <c r="J555" s="294"/>
      <c r="K555" s="294"/>
      <c r="L555" s="149"/>
      <c r="M555" s="294"/>
      <c r="N555" s="294"/>
      <c r="O555" s="294"/>
      <c r="P555" s="294"/>
      <c r="Q555" s="294"/>
      <c r="R555" s="294"/>
      <c r="S555" s="294"/>
    </row>
    <row r="556" spans="1:20" ht="15.75" customHeight="1" x14ac:dyDescent="0.3">
      <c r="A556" s="269" t="str">
        <f>A514</f>
        <v>МЕНЮ ПРИГОТАВЛИВАЕМЫХ БЛЮД</v>
      </c>
      <c r="B556" s="269"/>
      <c r="C556" s="269"/>
      <c r="D556" s="269"/>
      <c r="E556" s="269"/>
      <c r="F556" s="269"/>
      <c r="G556" s="269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269"/>
      <c r="T556" s="269"/>
    </row>
    <row r="557" spans="1:20" ht="15.6" x14ac:dyDescent="0.3">
      <c r="A557" s="294"/>
      <c r="B557" s="294"/>
      <c r="C557" s="294"/>
      <c r="D557" s="294"/>
      <c r="E557" s="294"/>
      <c r="F557" s="294"/>
      <c r="G557" s="294"/>
      <c r="H557" s="294"/>
      <c r="I557" s="294"/>
      <c r="J557" s="294"/>
      <c r="K557" s="294"/>
      <c r="L557" s="3"/>
      <c r="M557" s="294"/>
      <c r="N557" s="294"/>
      <c r="O557" s="294"/>
      <c r="P557" s="294"/>
      <c r="Q557" s="294"/>
      <c r="R557" s="294"/>
      <c r="S557" s="294"/>
    </row>
    <row r="558" spans="1:20" ht="15.6" x14ac:dyDescent="0.3">
      <c r="A558" s="296" t="s">
        <v>270</v>
      </c>
      <c r="B558" s="296"/>
      <c r="C558" s="296"/>
      <c r="D558" s="296"/>
      <c r="E558" s="296"/>
      <c r="F558" s="296"/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</row>
    <row r="559" spans="1:20" x14ac:dyDescent="0.3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150"/>
      <c r="L559" s="150"/>
      <c r="M559" s="233"/>
      <c r="N559" s="233"/>
      <c r="O559" s="233"/>
      <c r="P559" s="233"/>
      <c r="Q559" s="233"/>
      <c r="R559" s="233"/>
      <c r="S559" s="233"/>
    </row>
    <row r="560" spans="1:20" ht="21" customHeight="1" thickBot="1" x14ac:dyDescent="0.35">
      <c r="A560" s="298" t="str">
        <f>A518</f>
        <v>ВОЗРАСТНАЯ КАТЕГОРИЯ от 1 года до 3 лет</v>
      </c>
      <c r="B560" s="298"/>
      <c r="C560" s="298"/>
      <c r="D560" s="298"/>
      <c r="E560" s="298"/>
      <c r="F560" s="298"/>
      <c r="G560" s="298"/>
      <c r="H560" s="298"/>
      <c r="I560" s="298"/>
      <c r="J560" s="298"/>
      <c r="K560" s="298"/>
      <c r="L560" s="9"/>
      <c r="M560" s="298" t="str">
        <f>M518</f>
        <v>ВОЗРАСТНАЯ КАТЕГОРИЯ от 3 лет до 6 лет</v>
      </c>
      <c r="N560" s="298"/>
      <c r="O560" s="298"/>
      <c r="P560" s="298"/>
      <c r="Q560" s="298"/>
      <c r="R560" s="298"/>
      <c r="S560" s="298"/>
      <c r="T560" s="298"/>
    </row>
    <row r="561" spans="1:20" ht="19.5" customHeight="1" thickBot="1" x14ac:dyDescent="0.35">
      <c r="A561" s="235" t="s">
        <v>1</v>
      </c>
      <c r="B561" s="237" t="s">
        <v>4</v>
      </c>
      <c r="C561" s="238"/>
      <c r="D561" s="238"/>
      <c r="E561" s="239"/>
      <c r="F561" s="235" t="s">
        <v>2</v>
      </c>
      <c r="G561" s="243" t="s">
        <v>33</v>
      </c>
      <c r="H561" s="244"/>
      <c r="I561" s="245"/>
      <c r="J561" s="246" t="s">
        <v>3</v>
      </c>
      <c r="K561" s="285" t="s">
        <v>34</v>
      </c>
      <c r="L561" s="9"/>
      <c r="M561" s="287" t="s">
        <v>1</v>
      </c>
      <c r="N561" s="289" t="s">
        <v>4</v>
      </c>
      <c r="O561" s="246" t="s">
        <v>2</v>
      </c>
      <c r="P561" s="243" t="s">
        <v>33</v>
      </c>
      <c r="Q561" s="244"/>
      <c r="R561" s="245"/>
      <c r="S561" s="289" t="s">
        <v>3</v>
      </c>
      <c r="T561" s="278" t="s">
        <v>34</v>
      </c>
    </row>
    <row r="562" spans="1:20" ht="21.75" customHeight="1" thickBot="1" x14ac:dyDescent="0.35">
      <c r="A562" s="236"/>
      <c r="B562" s="240"/>
      <c r="C562" s="241"/>
      <c r="D562" s="241"/>
      <c r="E562" s="242"/>
      <c r="F562" s="236"/>
      <c r="G562" s="31" t="s">
        <v>30</v>
      </c>
      <c r="H562" s="31" t="s">
        <v>31</v>
      </c>
      <c r="I562" s="31" t="s">
        <v>32</v>
      </c>
      <c r="J562" s="247"/>
      <c r="K562" s="286"/>
      <c r="L562" s="10"/>
      <c r="M562" s="288"/>
      <c r="N562" s="290"/>
      <c r="O562" s="247"/>
      <c r="P562" s="147" t="str">
        <f>G562</f>
        <v>Б</v>
      </c>
      <c r="Q562" s="147" t="str">
        <f>H562</f>
        <v>Ж</v>
      </c>
      <c r="R562" s="146" t="str">
        <f>I562</f>
        <v>У</v>
      </c>
      <c r="S562" s="290"/>
      <c r="T562" s="279"/>
    </row>
    <row r="563" spans="1:20" ht="23.25" customHeight="1" x14ac:dyDescent="0.3">
      <c r="A563" s="44" t="s">
        <v>5</v>
      </c>
      <c r="B563" s="280" t="s">
        <v>69</v>
      </c>
      <c r="C563" s="280"/>
      <c r="D563" s="280"/>
      <c r="E563" s="280"/>
      <c r="F563" s="40">
        <v>130</v>
      </c>
      <c r="G563" s="40">
        <v>2.72</v>
      </c>
      <c r="H563" s="17">
        <v>8.2200000000000006</v>
      </c>
      <c r="I563" s="40">
        <v>14.05</v>
      </c>
      <c r="J563" s="17">
        <v>160.99</v>
      </c>
      <c r="K563" s="79" t="s">
        <v>60</v>
      </c>
      <c r="L563" s="11"/>
      <c r="M563" s="63" t="s">
        <v>5</v>
      </c>
      <c r="N563" s="64" t="str">
        <f>B563</f>
        <v>Каша молочная жидкая овсяная</v>
      </c>
      <c r="O563" s="68">
        <v>150</v>
      </c>
      <c r="P563" s="67">
        <v>3.02</v>
      </c>
      <c r="Q563" s="68">
        <v>9.74</v>
      </c>
      <c r="R563" s="67">
        <v>15.71</v>
      </c>
      <c r="S563" s="68">
        <v>187.82</v>
      </c>
      <c r="T563" s="83" t="str">
        <f>K563</f>
        <v>7.4</v>
      </c>
    </row>
    <row r="564" spans="1:20" ht="25.5" customHeight="1" x14ac:dyDescent="0.3">
      <c r="A564" s="45"/>
      <c r="B564" s="281" t="s">
        <v>6</v>
      </c>
      <c r="C564" s="281"/>
      <c r="D564" s="281"/>
      <c r="E564" s="281"/>
      <c r="F564" s="18">
        <v>150</v>
      </c>
      <c r="G564" s="18">
        <v>2E-3</v>
      </c>
      <c r="H564" s="33"/>
      <c r="I564" s="18">
        <v>5.2709999999999999</v>
      </c>
      <c r="J564" s="33">
        <v>21.507999999999999</v>
      </c>
      <c r="K564" s="80" t="s">
        <v>48</v>
      </c>
      <c r="L564" s="12"/>
      <c r="M564" s="45"/>
      <c r="N564" s="65" t="str">
        <f>B564</f>
        <v>Чай с сахаром</v>
      </c>
      <c r="O564" s="18">
        <v>180</v>
      </c>
      <c r="P564" s="33">
        <v>2E-3</v>
      </c>
      <c r="Q564" s="18"/>
      <c r="R564" s="33" t="s">
        <v>50</v>
      </c>
      <c r="S564" s="18">
        <v>28.841999999999999</v>
      </c>
      <c r="T564" s="84" t="str">
        <f>K564</f>
        <v>7.43</v>
      </c>
    </row>
    <row r="565" spans="1:20" ht="24" customHeight="1" x14ac:dyDescent="0.3">
      <c r="A565" s="230" t="str">
        <f>A523</f>
        <v>БУТЕРБРОД</v>
      </c>
      <c r="B565" s="281" t="s">
        <v>14</v>
      </c>
      <c r="C565" s="281"/>
      <c r="D565" s="281"/>
      <c r="E565" s="281"/>
      <c r="F565" s="18">
        <v>30</v>
      </c>
      <c r="G565" s="18">
        <v>2.25</v>
      </c>
      <c r="H565" s="33">
        <v>0.87</v>
      </c>
      <c r="I565" s="18">
        <v>15.27</v>
      </c>
      <c r="J565" s="101">
        <v>79.2</v>
      </c>
      <c r="K565" s="80" t="s">
        <v>250</v>
      </c>
      <c r="L565" s="12"/>
      <c r="M565" s="230" t="str">
        <f>A565</f>
        <v>БУТЕРБРОД</v>
      </c>
      <c r="N565" s="65" t="str">
        <f>B565</f>
        <v>Батон  (пшеничный)</v>
      </c>
      <c r="O565" s="18">
        <v>40</v>
      </c>
      <c r="P565" s="33">
        <v>3</v>
      </c>
      <c r="Q565" s="18">
        <v>1.1599999999999999</v>
      </c>
      <c r="R565" s="33">
        <v>20.36</v>
      </c>
      <c r="S565" s="18">
        <v>105.6</v>
      </c>
      <c r="T565" s="84" t="str">
        <f>K565</f>
        <v>1.66</v>
      </c>
    </row>
    <row r="566" spans="1:20" ht="23.25" customHeight="1" thickBot="1" x14ac:dyDescent="0.35">
      <c r="A566" s="231"/>
      <c r="B566" s="282" t="str">
        <f>B524</f>
        <v>Масло сливочное</v>
      </c>
      <c r="C566" s="283"/>
      <c r="D566" s="283"/>
      <c r="E566" s="284"/>
      <c r="F566" s="18">
        <v>5</v>
      </c>
      <c r="G566" s="18">
        <v>0.05</v>
      </c>
      <c r="H566" s="33">
        <v>3.63</v>
      </c>
      <c r="I566" s="18">
        <v>7.0000000000000007E-2</v>
      </c>
      <c r="J566" s="101">
        <v>33.1</v>
      </c>
      <c r="K566" s="80" t="s">
        <v>250</v>
      </c>
      <c r="L566" s="12"/>
      <c r="M566" s="231"/>
      <c r="N566" s="65" t="str">
        <f>B566</f>
        <v>Масло сливочное</v>
      </c>
      <c r="O566" s="18">
        <v>6</v>
      </c>
      <c r="P566" s="33">
        <v>0.06</v>
      </c>
      <c r="Q566" s="18">
        <v>4.3499999999999996</v>
      </c>
      <c r="R566" s="33">
        <v>8.4000000000000005E-2</v>
      </c>
      <c r="S566" s="18">
        <v>39.72</v>
      </c>
      <c r="T566" s="84" t="str">
        <f>K566</f>
        <v>1.66</v>
      </c>
    </row>
    <row r="567" spans="1:20" ht="16.2" hidden="1" thickBot="1" x14ac:dyDescent="0.35">
      <c r="A567" s="46"/>
      <c r="B567" s="282"/>
      <c r="C567" s="283"/>
      <c r="D567" s="283"/>
      <c r="E567" s="284"/>
      <c r="F567" s="41"/>
      <c r="G567" s="48"/>
      <c r="H567" s="34"/>
      <c r="I567" s="48"/>
      <c r="J567" s="47"/>
      <c r="K567" s="81"/>
      <c r="L567" s="12"/>
      <c r="M567" s="46"/>
      <c r="N567" s="66">
        <f>B567</f>
        <v>0</v>
      </c>
      <c r="O567" s="48"/>
      <c r="P567" s="34"/>
      <c r="Q567" s="48"/>
      <c r="R567" s="34"/>
      <c r="S567" s="48"/>
      <c r="T567" s="85">
        <f>K567</f>
        <v>0</v>
      </c>
    </row>
    <row r="568" spans="1:20" ht="21.75" customHeight="1" thickBot="1" x14ac:dyDescent="0.35">
      <c r="A568" s="272" t="s">
        <v>8</v>
      </c>
      <c r="B568" s="273"/>
      <c r="C568" s="273"/>
      <c r="D568" s="273"/>
      <c r="E568" s="274"/>
      <c r="F568" s="50">
        <f>SUM(F563:F567)</f>
        <v>315</v>
      </c>
      <c r="G568" s="42">
        <f>SUM(G563:G567)</f>
        <v>5.0219999999999994</v>
      </c>
      <c r="H568" s="42">
        <f>SUM(H563:H567)</f>
        <v>12.719999999999999</v>
      </c>
      <c r="I568" s="42">
        <f>SUM(I563:I567)</f>
        <v>34.661000000000001</v>
      </c>
      <c r="J568" s="49">
        <f>SUM(J563:J567)</f>
        <v>294.79800000000006</v>
      </c>
      <c r="K568" s="21"/>
      <c r="L568" s="13"/>
      <c r="M568" s="272" t="s">
        <v>8</v>
      </c>
      <c r="N568" s="274"/>
      <c r="O568" s="42">
        <f>SUM(O563:O567)</f>
        <v>376</v>
      </c>
      <c r="P568" s="50">
        <f>SUM(P563:P567)</f>
        <v>6.0819999999999999</v>
      </c>
      <c r="Q568" s="42">
        <f>SUM(Q563:Q567)</f>
        <v>15.25</v>
      </c>
      <c r="R568" s="103">
        <f>SUM(R563:R567)</f>
        <v>36.154000000000003</v>
      </c>
      <c r="S568" s="35">
        <f>SUM(S563:S567)</f>
        <v>361.98199999999997</v>
      </c>
      <c r="T568" s="86"/>
    </row>
    <row r="569" spans="1:20" ht="31.8" hidden="1" thickBot="1" x14ac:dyDescent="0.35">
      <c r="A569" s="62" t="s">
        <v>9</v>
      </c>
      <c r="B569" s="275"/>
      <c r="C569" s="276"/>
      <c r="D569" s="276"/>
      <c r="E569" s="277"/>
      <c r="F569" s="43"/>
      <c r="G569" s="43"/>
      <c r="H569" s="36"/>
      <c r="I569" s="43"/>
      <c r="J569" s="36"/>
      <c r="K569" s="82"/>
      <c r="L569" s="11"/>
      <c r="M569" s="69" t="s">
        <v>9</v>
      </c>
      <c r="N569" s="70">
        <f>B569</f>
        <v>0</v>
      </c>
      <c r="O569" s="43"/>
      <c r="P569" s="43"/>
      <c r="Q569" s="71"/>
      <c r="R569" s="43"/>
      <c r="S569" s="43"/>
      <c r="T569" s="119"/>
    </row>
    <row r="570" spans="1:20" ht="16.2" hidden="1" thickBot="1" x14ac:dyDescent="0.35">
      <c r="A570" s="8"/>
      <c r="B570" s="267"/>
      <c r="C570" s="267"/>
      <c r="D570" s="267"/>
      <c r="E570" s="268"/>
      <c r="F570" s="20"/>
      <c r="G570" s="20"/>
      <c r="H570" s="149"/>
      <c r="I570" s="14"/>
      <c r="J570" s="14"/>
      <c r="K570" s="22"/>
      <c r="L570" s="5"/>
      <c r="M570" s="8"/>
      <c r="N570" s="23"/>
      <c r="O570" s="23"/>
      <c r="P570" s="24"/>
      <c r="Q570" s="24"/>
      <c r="R570" s="24"/>
      <c r="S570" s="14"/>
      <c r="T570" s="118"/>
    </row>
    <row r="571" spans="1:20" ht="21.75" hidden="1" customHeight="1" thickBot="1" x14ac:dyDescent="0.35">
      <c r="A571" s="248" t="s">
        <v>10</v>
      </c>
      <c r="B571" s="258"/>
      <c r="C571" s="258"/>
      <c r="D571" s="258"/>
      <c r="E571" s="249"/>
      <c r="F571" s="52">
        <f>SUM(F569:F570)</f>
        <v>0</v>
      </c>
      <c r="G571" s="27">
        <f>SUM(G569:G570)</f>
        <v>0</v>
      </c>
      <c r="H571" s="27"/>
      <c r="I571" s="53">
        <f>SUM(I569:I570)</f>
        <v>0</v>
      </c>
      <c r="J571" s="53">
        <f>SUM(J569:J570)</f>
        <v>0</v>
      </c>
      <c r="K571" s="27"/>
      <c r="L571" s="3"/>
      <c r="M571" s="248" t="s">
        <v>10</v>
      </c>
      <c r="N571" s="258"/>
      <c r="O571" s="15">
        <f>SUM(O569:O570)</f>
        <v>0</v>
      </c>
      <c r="P571" s="27">
        <f>SUM(P569:P570)</f>
        <v>0</v>
      </c>
      <c r="Q571" s="37"/>
      <c r="R571" s="27">
        <f>SUM(R569:R570)</f>
        <v>0</v>
      </c>
      <c r="S571" s="37">
        <f>SUM(S569:S570)</f>
        <v>0</v>
      </c>
      <c r="T571" s="86"/>
    </row>
    <row r="572" spans="1:20" ht="29.25" customHeight="1" x14ac:dyDescent="0.3">
      <c r="A572" s="59" t="s">
        <v>15</v>
      </c>
      <c r="B572" s="266" t="s">
        <v>185</v>
      </c>
      <c r="C572" s="267"/>
      <c r="D572" s="267"/>
      <c r="E572" s="268"/>
      <c r="F572" s="25">
        <v>30</v>
      </c>
      <c r="G572" s="25">
        <v>0.48099999999999998</v>
      </c>
      <c r="H572" s="25">
        <v>2.0169999999999999</v>
      </c>
      <c r="I572" s="56">
        <v>2.5529999999999999</v>
      </c>
      <c r="J572" s="25">
        <v>29.82</v>
      </c>
      <c r="K572" s="89" t="s">
        <v>186</v>
      </c>
      <c r="L572" s="5"/>
      <c r="M572" s="72" t="s">
        <v>15</v>
      </c>
      <c r="N572" s="73" t="str">
        <f t="shared" ref="N572:N579" si="24">B572</f>
        <v>Салат из моркови отварной</v>
      </c>
      <c r="O572" s="77">
        <v>40</v>
      </c>
      <c r="P572" s="77">
        <v>0.63700000000000001</v>
      </c>
      <c r="Q572" s="76">
        <v>3.0190000000000001</v>
      </c>
      <c r="R572" s="77">
        <v>3.3809999999999998</v>
      </c>
      <c r="S572" s="77">
        <v>42.65</v>
      </c>
      <c r="T572" s="83" t="str">
        <f>K572</f>
        <v>1.23.4</v>
      </c>
    </row>
    <row r="573" spans="1:20" ht="15.6" x14ac:dyDescent="0.3">
      <c r="A573" s="60"/>
      <c r="B573" s="252" t="s">
        <v>124</v>
      </c>
      <c r="C573" s="253"/>
      <c r="D573" s="253"/>
      <c r="E573" s="254"/>
      <c r="F573" s="19">
        <v>150</v>
      </c>
      <c r="G573" s="97">
        <v>5.98</v>
      </c>
      <c r="H573" s="97">
        <v>7.1</v>
      </c>
      <c r="I573" s="98">
        <v>13.14</v>
      </c>
      <c r="J573" s="96">
        <v>107.58</v>
      </c>
      <c r="K573" s="90" t="s">
        <v>129</v>
      </c>
      <c r="L573" s="3"/>
      <c r="M573" s="28"/>
      <c r="N573" s="74" t="str">
        <f t="shared" si="24"/>
        <v>Щи с моркой капустой "Морские"</v>
      </c>
      <c r="O573" s="19">
        <v>180</v>
      </c>
      <c r="P573" s="19">
        <v>7.05</v>
      </c>
      <c r="Q573" s="39">
        <v>9.75</v>
      </c>
      <c r="R573" s="19">
        <v>14.64</v>
      </c>
      <c r="S573" s="19">
        <v>174.74</v>
      </c>
      <c r="T573" s="83" t="str">
        <f>K573</f>
        <v>2.7.3</v>
      </c>
    </row>
    <row r="574" spans="1:20" ht="28.5" customHeight="1" x14ac:dyDescent="0.3">
      <c r="A574" s="203">
        <v>25</v>
      </c>
      <c r="B574" s="252" t="s">
        <v>125</v>
      </c>
      <c r="C574" s="253"/>
      <c r="D574" s="253"/>
      <c r="E574" s="254"/>
      <c r="F574" s="19" t="s">
        <v>271</v>
      </c>
      <c r="G574" s="97">
        <v>7.05</v>
      </c>
      <c r="H574" s="97">
        <v>14.59</v>
      </c>
      <c r="I574" s="98">
        <v>2.98</v>
      </c>
      <c r="J574" s="96">
        <v>171.7</v>
      </c>
      <c r="K574" s="90" t="s">
        <v>130</v>
      </c>
      <c r="L574" s="6"/>
      <c r="M574" s="204">
        <v>30</v>
      </c>
      <c r="N574" s="74" t="str">
        <f t="shared" si="24"/>
        <v>Гуляш из отварного мяса</v>
      </c>
      <c r="O574" s="19" t="s">
        <v>272</v>
      </c>
      <c r="P574" s="19">
        <v>7.9</v>
      </c>
      <c r="Q574" s="39">
        <v>15.51</v>
      </c>
      <c r="R574" s="19">
        <v>6.06</v>
      </c>
      <c r="S574" s="19">
        <v>205.4</v>
      </c>
      <c r="T574" s="95" t="str">
        <f t="shared" ref="T574:T579" si="25">K574</f>
        <v>3.21</v>
      </c>
    </row>
    <row r="575" spans="1:20" ht="21.75" customHeight="1" x14ac:dyDescent="0.3">
      <c r="A575" s="60"/>
      <c r="B575" s="252" t="s">
        <v>126</v>
      </c>
      <c r="C575" s="253"/>
      <c r="D575" s="253"/>
      <c r="E575" s="254"/>
      <c r="F575" s="19">
        <v>110</v>
      </c>
      <c r="G575" s="97">
        <v>2.37</v>
      </c>
      <c r="H575" s="97">
        <v>3.18</v>
      </c>
      <c r="I575" s="98">
        <v>18.48</v>
      </c>
      <c r="J575" s="19">
        <v>106.48</v>
      </c>
      <c r="K575" s="90" t="s">
        <v>45</v>
      </c>
      <c r="L575" s="6"/>
      <c r="M575" s="28"/>
      <c r="N575" s="74" t="str">
        <f t="shared" si="24"/>
        <v>Каша перловая вязкая</v>
      </c>
      <c r="O575" s="19">
        <v>130</v>
      </c>
      <c r="P575" s="19">
        <v>2.84</v>
      </c>
      <c r="Q575" s="39">
        <v>3.96</v>
      </c>
      <c r="R575" s="19">
        <v>22.18</v>
      </c>
      <c r="S575" s="19">
        <v>129.1</v>
      </c>
      <c r="T575" s="95" t="str">
        <f t="shared" si="25"/>
        <v>4.1</v>
      </c>
    </row>
    <row r="576" spans="1:20" ht="15.6" hidden="1" x14ac:dyDescent="0.3">
      <c r="A576" s="60"/>
      <c r="B576" s="252"/>
      <c r="C576" s="253"/>
      <c r="D576" s="253"/>
      <c r="E576" s="254"/>
      <c r="F576" s="19"/>
      <c r="G576" s="97"/>
      <c r="H576" s="97"/>
      <c r="I576" s="98"/>
      <c r="J576" s="19"/>
      <c r="K576" s="90"/>
      <c r="L576" s="6"/>
      <c r="M576" s="60"/>
      <c r="N576" s="74">
        <f t="shared" si="24"/>
        <v>0</v>
      </c>
      <c r="O576" s="19"/>
      <c r="P576" s="19"/>
      <c r="Q576" s="39"/>
      <c r="R576" s="19"/>
      <c r="S576" s="19"/>
      <c r="T576" s="95">
        <f t="shared" si="25"/>
        <v>0</v>
      </c>
    </row>
    <row r="577" spans="1:20" ht="27.75" customHeight="1" x14ac:dyDescent="0.3">
      <c r="A577" s="60"/>
      <c r="B577" s="252" t="s">
        <v>22</v>
      </c>
      <c r="C577" s="253"/>
      <c r="D577" s="253"/>
      <c r="E577" s="254"/>
      <c r="F577" s="19">
        <v>150</v>
      </c>
      <c r="G577" s="97">
        <v>0.28000000000000003</v>
      </c>
      <c r="H577" s="97"/>
      <c r="I577" s="98">
        <v>12.18</v>
      </c>
      <c r="J577" s="19">
        <v>49.63</v>
      </c>
      <c r="K577" s="90" t="s">
        <v>40</v>
      </c>
      <c r="L577" s="6"/>
      <c r="M577" s="28"/>
      <c r="N577" s="74" t="str">
        <f t="shared" si="24"/>
        <v>Напиток из плодов шиповника</v>
      </c>
      <c r="O577" s="19">
        <v>180</v>
      </c>
      <c r="P577" s="19">
        <v>0.36</v>
      </c>
      <c r="Q577" s="39"/>
      <c r="R577" s="19">
        <v>15.38</v>
      </c>
      <c r="S577" s="19">
        <v>54.69</v>
      </c>
      <c r="T577" s="95" t="str">
        <f t="shared" si="25"/>
        <v>8.2.1</v>
      </c>
    </row>
    <row r="578" spans="1:20" ht="27" customHeight="1" x14ac:dyDescent="0.3">
      <c r="A578" s="60"/>
      <c r="B578" s="252" t="s">
        <v>16</v>
      </c>
      <c r="C578" s="253"/>
      <c r="D578" s="253"/>
      <c r="E578" s="254"/>
      <c r="F578" s="19">
        <v>30</v>
      </c>
      <c r="G578" s="97">
        <v>2.4300000000000002</v>
      </c>
      <c r="H578" s="97">
        <v>0.3</v>
      </c>
      <c r="I578" s="98">
        <v>14.64</v>
      </c>
      <c r="J578" s="19">
        <v>72.599999999999994</v>
      </c>
      <c r="K578" s="90" t="s">
        <v>37</v>
      </c>
      <c r="L578" s="6"/>
      <c r="M578" s="60"/>
      <c r="N578" s="74" t="str">
        <f t="shared" si="24"/>
        <v>Хлеб пшеничный</v>
      </c>
      <c r="O578" s="19">
        <v>40</v>
      </c>
      <c r="P578" s="19">
        <v>3.24</v>
      </c>
      <c r="Q578" s="39">
        <v>0.4</v>
      </c>
      <c r="R578" s="19">
        <v>19.52</v>
      </c>
      <c r="S578" s="19">
        <v>96.8</v>
      </c>
      <c r="T578" s="95" t="str">
        <f t="shared" si="25"/>
        <v>7.8.2</v>
      </c>
    </row>
    <row r="579" spans="1:20" ht="26.25" customHeight="1" thickBot="1" x14ac:dyDescent="0.35">
      <c r="A579" s="61"/>
      <c r="B579" s="255" t="s">
        <v>29</v>
      </c>
      <c r="C579" s="256"/>
      <c r="D579" s="256"/>
      <c r="E579" s="257"/>
      <c r="F579" s="115">
        <v>20</v>
      </c>
      <c r="G579" s="99">
        <v>2.6</v>
      </c>
      <c r="H579" s="99">
        <v>0.6</v>
      </c>
      <c r="I579" s="100">
        <v>8</v>
      </c>
      <c r="J579" s="78">
        <v>50</v>
      </c>
      <c r="K579" s="90" t="s">
        <v>37</v>
      </c>
      <c r="L579" s="6"/>
      <c r="M579" s="29"/>
      <c r="N579" s="75" t="str">
        <f t="shared" si="24"/>
        <v>Хлеб ржаной</v>
      </c>
      <c r="O579" s="78">
        <v>25</v>
      </c>
      <c r="P579" s="108">
        <v>3.25</v>
      </c>
      <c r="Q579" s="109">
        <v>0.75</v>
      </c>
      <c r="R579" s="108">
        <v>10</v>
      </c>
      <c r="S579" s="110">
        <v>62.5</v>
      </c>
      <c r="T579" s="95" t="str">
        <f t="shared" si="25"/>
        <v>7.8.2</v>
      </c>
    </row>
    <row r="580" spans="1:20" ht="21" customHeight="1" thickBot="1" x14ac:dyDescent="0.35">
      <c r="A580" s="248" t="s">
        <v>11</v>
      </c>
      <c r="B580" s="258"/>
      <c r="C580" s="258"/>
      <c r="D580" s="258"/>
      <c r="E580" s="249"/>
      <c r="F580" s="219" t="str">
        <f>ROUND(F572+F573+F576+F577+F578+F579+27+F575,0)&amp;"/"&amp;A574</f>
        <v>517/25</v>
      </c>
      <c r="G580" s="52">
        <f>SUM(G572:G579)</f>
        <v>21.191000000000003</v>
      </c>
      <c r="H580" s="27">
        <f>SUM(H572:H579)</f>
        <v>27.787000000000003</v>
      </c>
      <c r="I580" s="53">
        <f>SUM(I572:I579)</f>
        <v>71.973000000000013</v>
      </c>
      <c r="J580" s="37">
        <f>SUM(J572:J579)</f>
        <v>587.81000000000006</v>
      </c>
      <c r="K580" s="92"/>
      <c r="L580" s="6"/>
      <c r="M580" s="248" t="s">
        <v>11</v>
      </c>
      <c r="N580" s="259"/>
      <c r="O580" s="219" t="str">
        <f>ROUND(O572+O573+O576+O577+O578+O579+30+O575,0)&amp;"/"&amp;M574</f>
        <v>625/30</v>
      </c>
      <c r="P580" s="27">
        <f>SUM(P572:P579)</f>
        <v>25.277000000000001</v>
      </c>
      <c r="Q580" s="37">
        <f>SUM(Q572:Q579)</f>
        <v>33.388999999999996</v>
      </c>
      <c r="R580" s="27">
        <f>SUM(R572:R579)</f>
        <v>91.161000000000001</v>
      </c>
      <c r="S580" s="37">
        <f>SUM(S572:S579)</f>
        <v>765.87999999999988</v>
      </c>
      <c r="T580" s="86"/>
    </row>
    <row r="581" spans="1:20" ht="27.75" customHeight="1" x14ac:dyDescent="0.3">
      <c r="A581" s="72" t="s">
        <v>12</v>
      </c>
      <c r="B581" s="260" t="s">
        <v>127</v>
      </c>
      <c r="C581" s="261"/>
      <c r="D581" s="261"/>
      <c r="E581" s="262"/>
      <c r="F581" s="77">
        <v>16</v>
      </c>
      <c r="G581" s="77">
        <v>6.09</v>
      </c>
      <c r="H581" s="113">
        <v>5.99</v>
      </c>
      <c r="I581" s="77"/>
      <c r="J581" s="113">
        <v>78.400000000000006</v>
      </c>
      <c r="K581" s="114" t="s">
        <v>131</v>
      </c>
      <c r="L581" s="5"/>
      <c r="M581" s="72" t="str">
        <f>A581</f>
        <v>Полдник</v>
      </c>
      <c r="N581" s="73" t="str">
        <f>B581</f>
        <v>Сельдь соленая порциями</v>
      </c>
      <c r="O581" s="77">
        <v>18</v>
      </c>
      <c r="P581" s="51">
        <v>6.96</v>
      </c>
      <c r="Q581" s="76">
        <v>6.84</v>
      </c>
      <c r="R581" s="51"/>
      <c r="S581" s="77">
        <v>89.6</v>
      </c>
      <c r="T581" s="83" t="str">
        <f>K581</f>
        <v>7.7.4</v>
      </c>
    </row>
    <row r="582" spans="1:20" ht="26.25" customHeight="1" x14ac:dyDescent="0.3">
      <c r="A582" s="111"/>
      <c r="B582" s="263" t="s">
        <v>112</v>
      </c>
      <c r="C582" s="264"/>
      <c r="D582" s="264"/>
      <c r="E582" s="265"/>
      <c r="F582" s="20">
        <v>100</v>
      </c>
      <c r="G582" s="20">
        <v>2.7</v>
      </c>
      <c r="H582" s="149">
        <v>3.7</v>
      </c>
      <c r="I582" s="20">
        <v>19</v>
      </c>
      <c r="J582" s="149">
        <v>120.2</v>
      </c>
      <c r="K582" s="89" t="s">
        <v>273</v>
      </c>
      <c r="L582" s="5"/>
      <c r="M582" s="112"/>
      <c r="N582" s="73" t="str">
        <f>B582</f>
        <v>Пюре картофельное</v>
      </c>
      <c r="O582" s="51">
        <v>110</v>
      </c>
      <c r="P582" s="51">
        <v>3.1</v>
      </c>
      <c r="Q582" s="76">
        <v>4.5999999999999996</v>
      </c>
      <c r="R582" s="51">
        <v>21</v>
      </c>
      <c r="S582" s="51">
        <v>137.69999999999999</v>
      </c>
      <c r="T582" s="83" t="str">
        <f>K582</f>
        <v>4.9.1</v>
      </c>
    </row>
    <row r="583" spans="1:20" ht="24" customHeight="1" x14ac:dyDescent="0.3">
      <c r="A583" s="60"/>
      <c r="B583" s="252" t="s">
        <v>29</v>
      </c>
      <c r="C583" s="253"/>
      <c r="D583" s="253"/>
      <c r="E583" s="254"/>
      <c r="F583" s="19">
        <v>20</v>
      </c>
      <c r="G583" s="19">
        <v>2.6</v>
      </c>
      <c r="H583" s="39">
        <v>0.6</v>
      </c>
      <c r="I583" s="19">
        <v>8</v>
      </c>
      <c r="J583" s="39">
        <v>50</v>
      </c>
      <c r="K583" s="90" t="s">
        <v>37</v>
      </c>
      <c r="L583" s="6"/>
      <c r="M583" s="60"/>
      <c r="N583" s="74" t="str">
        <f>B583</f>
        <v>Хлеб ржаной</v>
      </c>
      <c r="O583" s="19">
        <v>25</v>
      </c>
      <c r="P583" s="19">
        <v>3.25</v>
      </c>
      <c r="Q583" s="39">
        <v>0.75</v>
      </c>
      <c r="R583" s="19">
        <v>10</v>
      </c>
      <c r="S583" s="19">
        <v>62.5</v>
      </c>
      <c r="T583" s="83" t="str">
        <f>K583</f>
        <v>7.8.2</v>
      </c>
    </row>
    <row r="584" spans="1:20" ht="24.75" customHeight="1" thickBot="1" x14ac:dyDescent="0.35">
      <c r="A584" s="60"/>
      <c r="B584" s="295" t="s">
        <v>6</v>
      </c>
      <c r="C584" s="295"/>
      <c r="D584" s="295"/>
      <c r="E584" s="295"/>
      <c r="F584" s="19">
        <v>150</v>
      </c>
      <c r="G584" s="19">
        <v>2E-3</v>
      </c>
      <c r="H584" s="39"/>
      <c r="I584" s="19">
        <v>5.2709999999999999</v>
      </c>
      <c r="J584" s="39">
        <v>21.507999999999999</v>
      </c>
      <c r="K584" s="90" t="s">
        <v>48</v>
      </c>
      <c r="L584" s="6"/>
      <c r="M584" s="60"/>
      <c r="N584" s="74" t="str">
        <f>B584</f>
        <v>Чай с сахаром</v>
      </c>
      <c r="O584" s="19">
        <v>180</v>
      </c>
      <c r="P584" s="19">
        <v>2E-3</v>
      </c>
      <c r="Q584" s="39"/>
      <c r="R584" s="19">
        <v>7.1159999999999997</v>
      </c>
      <c r="S584" s="19">
        <v>28.841999999999999</v>
      </c>
      <c r="T584" s="83" t="str">
        <f>K584</f>
        <v>7.43</v>
      </c>
    </row>
    <row r="585" spans="1:20" ht="16.2" hidden="1" thickBot="1" x14ac:dyDescent="0.35">
      <c r="A585" s="61"/>
      <c r="B585" s="291"/>
      <c r="C585" s="292"/>
      <c r="D585" s="292"/>
      <c r="E585" s="293"/>
      <c r="F585" s="26"/>
      <c r="G585" s="54"/>
      <c r="H585" s="58"/>
      <c r="I585" s="54"/>
      <c r="J585" s="57"/>
      <c r="K585" s="93"/>
      <c r="L585" s="6"/>
      <c r="M585" s="61"/>
      <c r="N585" s="75"/>
      <c r="O585" s="61"/>
      <c r="P585" s="61"/>
      <c r="Q585" s="75"/>
      <c r="R585" s="61"/>
      <c r="S585" s="78"/>
      <c r="T585" s="83">
        <f>K585</f>
        <v>0</v>
      </c>
    </row>
    <row r="586" spans="1:20" ht="21.75" customHeight="1" thickBot="1" x14ac:dyDescent="0.35">
      <c r="A586" s="248" t="s">
        <v>13</v>
      </c>
      <c r="B586" s="258"/>
      <c r="C586" s="258"/>
      <c r="D586" s="258"/>
      <c r="E586" s="249"/>
      <c r="F586" s="27">
        <f>SUM(F581:F585)</f>
        <v>286</v>
      </c>
      <c r="G586" s="52">
        <f>SUM(G581:G585)</f>
        <v>11.391999999999999</v>
      </c>
      <c r="H586" s="27">
        <f>SUM(H581:H585)</f>
        <v>10.290000000000001</v>
      </c>
      <c r="I586" s="53">
        <f>SUM(I581:I585)</f>
        <v>32.271000000000001</v>
      </c>
      <c r="J586" s="27">
        <f>SUM(J581:J585)</f>
        <v>270.108</v>
      </c>
      <c r="K586" s="92"/>
      <c r="L586" s="6"/>
      <c r="M586" s="248" t="s">
        <v>13</v>
      </c>
      <c r="N586" s="249"/>
      <c r="O586" s="27">
        <f>SUM(O581:O585)</f>
        <v>333</v>
      </c>
      <c r="P586" s="52">
        <f>SUM(P581:P585)</f>
        <v>13.312000000000001</v>
      </c>
      <c r="Q586" s="27">
        <f>SUM(Q581:Q585)</f>
        <v>12.19</v>
      </c>
      <c r="R586" s="53">
        <f>SUM(R581:R585)</f>
        <v>38.116</v>
      </c>
      <c r="S586" s="37">
        <f>SUM(S581:S585)</f>
        <v>318.64199999999994</v>
      </c>
      <c r="T586" s="86"/>
    </row>
    <row r="587" spans="1:20" ht="21" customHeight="1" thickBot="1" x14ac:dyDescent="0.35">
      <c r="A587" s="250" t="s">
        <v>17</v>
      </c>
      <c r="B587" s="251"/>
      <c r="C587" s="251"/>
      <c r="D587" s="251"/>
      <c r="E587" s="251"/>
      <c r="F587" s="207" t="str">
        <f>ROUND(F568+F571+F586+517,0)&amp;"/"&amp;A574</f>
        <v>1118/25</v>
      </c>
      <c r="G587" s="104">
        <f>G568+G571+G580+G586</f>
        <v>37.605000000000004</v>
      </c>
      <c r="H587" s="106">
        <f>H568+H571+H580+H586</f>
        <v>50.797000000000004</v>
      </c>
      <c r="I587" s="107">
        <f>I568+I571+I580+I586</f>
        <v>138.90500000000003</v>
      </c>
      <c r="J587" s="105">
        <f>J568+J571+J580+J586</f>
        <v>1152.7160000000001</v>
      </c>
      <c r="K587" s="94"/>
      <c r="L587" s="7"/>
      <c r="M587" s="250" t="str">
        <f>A587</f>
        <v>Итого за день:</v>
      </c>
      <c r="N587" s="251"/>
      <c r="O587" s="207" t="str">
        <f>ROUND(O568+O571+O586+625,0)&amp;"/"&amp;M574</f>
        <v>1334/30</v>
      </c>
      <c r="P587" s="105">
        <f>P568+P571+P580+P586</f>
        <v>44.671000000000006</v>
      </c>
      <c r="Q587" s="106">
        <f>Q568+Q571+Q580+Q586</f>
        <v>60.828999999999994</v>
      </c>
      <c r="R587" s="105">
        <f>R568+R571+R580+R586</f>
        <v>165.43099999999998</v>
      </c>
      <c r="S587" s="106">
        <f>S568+S571+S580+S586</f>
        <v>1446.5039999999999</v>
      </c>
      <c r="T587" s="88"/>
    </row>
    <row r="588" spans="1:20" x14ac:dyDescent="0.3">
      <c r="K588" s="7"/>
    </row>
    <row r="589" spans="1:20" x14ac:dyDescent="0.3">
      <c r="K589" s="7"/>
    </row>
    <row r="591" spans="1:20" ht="15.75" customHeight="1" x14ac:dyDescent="0.3">
      <c r="A591" s="270"/>
      <c r="B591" s="270"/>
      <c r="C591" s="270"/>
      <c r="D591" s="270"/>
      <c r="E591" s="270"/>
      <c r="F591" s="270"/>
      <c r="G591" s="270"/>
      <c r="H591" s="270"/>
      <c r="I591" s="270"/>
      <c r="J591" s="270"/>
      <c r="K591" s="270"/>
      <c r="L591" s="148"/>
      <c r="M591" s="270" t="str">
        <f>M551</f>
        <v xml:space="preserve">Утверждаю </v>
      </c>
      <c r="N591" s="270"/>
      <c r="O591" s="270"/>
      <c r="P591" s="270"/>
      <c r="Q591" s="270"/>
      <c r="R591" s="270"/>
      <c r="S591" s="270"/>
      <c r="T591" s="270"/>
    </row>
    <row r="592" spans="1:20" ht="15.75" customHeight="1" x14ac:dyDescent="0.3">
      <c r="A592" s="270"/>
      <c r="B592" s="270"/>
      <c r="C592" s="270"/>
      <c r="D592" s="270"/>
      <c r="E592" s="270"/>
      <c r="F592" s="270"/>
      <c r="G592" s="270"/>
      <c r="H592" s="270"/>
      <c r="I592" s="270"/>
      <c r="J592" s="270"/>
      <c r="K592" s="270"/>
      <c r="L592" s="148"/>
      <c r="M592" s="270" t="str">
        <f>M552</f>
        <v>Заведующий МБДОУ «Д/С № 3</v>
      </c>
      <c r="N592" s="270"/>
      <c r="O592" s="270"/>
      <c r="P592" s="270"/>
      <c r="Q592" s="270"/>
      <c r="R592" s="270"/>
      <c r="S592" s="270"/>
      <c r="T592" s="270"/>
    </row>
    <row r="593" spans="1:20" ht="15.75" customHeight="1" x14ac:dyDescent="0.3">
      <c r="A593" s="270"/>
      <c r="B593" s="270"/>
      <c r="C593" s="270"/>
      <c r="D593" s="270"/>
      <c r="E593" s="270"/>
      <c r="F593" s="270"/>
      <c r="G593" s="270"/>
      <c r="H593" s="270"/>
      <c r="I593" s="270"/>
      <c r="J593" s="270"/>
      <c r="K593" s="270"/>
      <c r="L593" s="148"/>
      <c r="M593" s="270" t="str">
        <f>M553</f>
        <v xml:space="preserve"> кп Горные Ключи» В.В. Юшкова</v>
      </c>
      <c r="N593" s="270"/>
      <c r="O593" s="270"/>
      <c r="P593" s="270"/>
      <c r="Q593" s="270"/>
      <c r="R593" s="270"/>
      <c r="S593" s="270"/>
      <c r="T593" s="270"/>
    </row>
    <row r="594" spans="1:20" ht="15.75" customHeight="1" x14ac:dyDescent="0.3">
      <c r="A594" s="270"/>
      <c r="B594" s="270"/>
      <c r="C594" s="270"/>
      <c r="D594" s="270"/>
      <c r="E594" s="270"/>
      <c r="F594" s="270"/>
      <c r="G594" s="270"/>
      <c r="H594" s="270"/>
      <c r="I594" s="270"/>
      <c r="J594" s="270"/>
      <c r="K594" s="270"/>
      <c r="L594" s="3"/>
      <c r="M594" s="270" t="str">
        <f>M554</f>
        <v>_______________</v>
      </c>
      <c r="N594" s="270"/>
      <c r="O594" s="270"/>
      <c r="P594" s="270"/>
      <c r="Q594" s="270"/>
      <c r="R594" s="270"/>
      <c r="S594" s="270"/>
      <c r="T594" s="270"/>
    </row>
    <row r="595" spans="1:20" ht="15.6" x14ac:dyDescent="0.3">
      <c r="A595" s="294"/>
      <c r="B595" s="294"/>
      <c r="C595" s="294"/>
      <c r="D595" s="294"/>
      <c r="E595" s="294"/>
      <c r="F595" s="294"/>
      <c r="G595" s="294"/>
      <c r="H595" s="294"/>
      <c r="I595" s="294"/>
      <c r="J595" s="294"/>
      <c r="K595" s="149"/>
      <c r="L595" s="149"/>
      <c r="M595" s="294"/>
      <c r="N595" s="294"/>
      <c r="O595" s="294"/>
      <c r="P595" s="294"/>
      <c r="Q595" s="294"/>
      <c r="R595" s="294"/>
      <c r="S595" s="294"/>
      <c r="T595" s="294"/>
    </row>
    <row r="596" spans="1:20" ht="15.75" customHeight="1" x14ac:dyDescent="0.3">
      <c r="A596" s="269" t="str">
        <f>A556</f>
        <v>МЕНЮ ПРИГОТАВЛИВАЕМЫХ БЛЮД</v>
      </c>
      <c r="B596" s="269"/>
      <c r="C596" s="269"/>
      <c r="D596" s="269"/>
      <c r="E596" s="269"/>
      <c r="F596" s="269"/>
      <c r="G596" s="269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269"/>
      <c r="T596" s="269"/>
    </row>
    <row r="597" spans="1:20" ht="15.6" x14ac:dyDescent="0.3">
      <c r="A597" s="294"/>
      <c r="B597" s="294"/>
      <c r="C597" s="294"/>
      <c r="D597" s="294"/>
      <c r="E597" s="294"/>
      <c r="F597" s="294"/>
      <c r="G597" s="294"/>
      <c r="H597" s="294"/>
      <c r="I597" s="294"/>
      <c r="J597" s="294"/>
      <c r="K597" s="294"/>
      <c r="L597" s="294"/>
      <c r="M597" s="294"/>
      <c r="N597" s="294"/>
      <c r="O597" s="294"/>
      <c r="P597" s="294"/>
      <c r="Q597" s="294"/>
      <c r="R597" s="294"/>
      <c r="S597" s="294"/>
      <c r="T597" s="294"/>
    </row>
    <row r="598" spans="1:20" ht="15.6" x14ac:dyDescent="0.3">
      <c r="A598" s="296" t="s">
        <v>274</v>
      </c>
      <c r="B598" s="296"/>
      <c r="C598" s="296"/>
      <c r="D598" s="296"/>
      <c r="E598" s="296"/>
      <c r="F598" s="296"/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</row>
    <row r="599" spans="1:20" x14ac:dyDescent="0.3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150"/>
      <c r="L599" s="150"/>
      <c r="M599" s="233"/>
      <c r="N599" s="233"/>
      <c r="O599" s="233"/>
      <c r="P599" s="233"/>
      <c r="Q599" s="233"/>
      <c r="R599" s="233"/>
      <c r="S599" s="233"/>
    </row>
    <row r="600" spans="1:20" ht="22.5" customHeight="1" thickBot="1" x14ac:dyDescent="0.35">
      <c r="A600" s="298" t="str">
        <f>A560</f>
        <v>ВОЗРАСТНАЯ КАТЕГОРИЯ от 1 года до 3 лет</v>
      </c>
      <c r="B600" s="298"/>
      <c r="C600" s="298"/>
      <c r="D600" s="298"/>
      <c r="E600" s="298"/>
      <c r="F600" s="298"/>
      <c r="G600" s="298"/>
      <c r="H600" s="298"/>
      <c r="I600" s="298"/>
      <c r="J600" s="298"/>
      <c r="K600" s="298"/>
      <c r="L600" s="9"/>
      <c r="M600" s="300" t="str">
        <f>M560</f>
        <v>ВОЗРАСТНАЯ КАТЕГОРИЯ от 3 лет до 6 лет</v>
      </c>
      <c r="N600" s="300"/>
      <c r="O600" s="300"/>
      <c r="P600" s="300"/>
      <c r="Q600" s="300"/>
      <c r="R600" s="300"/>
      <c r="S600" s="300"/>
      <c r="T600" s="300"/>
    </row>
    <row r="601" spans="1:20" ht="15" thickBot="1" x14ac:dyDescent="0.35">
      <c r="A601" s="235" t="s">
        <v>1</v>
      </c>
      <c r="B601" s="237" t="s">
        <v>4</v>
      </c>
      <c r="C601" s="238"/>
      <c r="D601" s="238"/>
      <c r="E601" s="239"/>
      <c r="F601" s="235" t="s">
        <v>2</v>
      </c>
      <c r="G601" s="243" t="s">
        <v>33</v>
      </c>
      <c r="H601" s="244"/>
      <c r="I601" s="245"/>
      <c r="J601" s="246" t="s">
        <v>3</v>
      </c>
      <c r="K601" s="285" t="s">
        <v>34</v>
      </c>
      <c r="L601" s="9"/>
      <c r="M601" s="287" t="s">
        <v>1</v>
      </c>
      <c r="N601" s="289" t="s">
        <v>4</v>
      </c>
      <c r="O601" s="246" t="s">
        <v>2</v>
      </c>
      <c r="P601" s="243" t="s">
        <v>33</v>
      </c>
      <c r="Q601" s="244"/>
      <c r="R601" s="245"/>
      <c r="S601" s="289" t="s">
        <v>3</v>
      </c>
      <c r="T601" s="278" t="s">
        <v>34</v>
      </c>
    </row>
    <row r="602" spans="1:20" ht="15" thickBot="1" x14ac:dyDescent="0.35">
      <c r="A602" s="236"/>
      <c r="B602" s="240"/>
      <c r="C602" s="241"/>
      <c r="D602" s="241"/>
      <c r="E602" s="242"/>
      <c r="F602" s="236"/>
      <c r="G602" s="31" t="s">
        <v>30</v>
      </c>
      <c r="H602" s="31" t="s">
        <v>31</v>
      </c>
      <c r="I602" s="31" t="s">
        <v>32</v>
      </c>
      <c r="J602" s="247"/>
      <c r="K602" s="286"/>
      <c r="L602" s="10"/>
      <c r="M602" s="288"/>
      <c r="N602" s="290"/>
      <c r="O602" s="247"/>
      <c r="P602" s="147" t="str">
        <f>G602</f>
        <v>Б</v>
      </c>
      <c r="Q602" s="147" t="str">
        <f>H602</f>
        <v>Ж</v>
      </c>
      <c r="R602" s="146" t="str">
        <f>I602</f>
        <v>У</v>
      </c>
      <c r="S602" s="290"/>
      <c r="T602" s="279"/>
    </row>
    <row r="603" spans="1:20" ht="26.25" customHeight="1" x14ac:dyDescent="0.3">
      <c r="A603" s="44" t="s">
        <v>5</v>
      </c>
      <c r="B603" s="280" t="s">
        <v>76</v>
      </c>
      <c r="C603" s="280"/>
      <c r="D603" s="280"/>
      <c r="E603" s="280"/>
      <c r="F603" s="40">
        <v>130</v>
      </c>
      <c r="G603" s="227">
        <v>2.34</v>
      </c>
      <c r="H603" s="228">
        <v>7.26</v>
      </c>
      <c r="I603" s="227">
        <v>15.41</v>
      </c>
      <c r="J603" s="224">
        <v>157.38999999999999</v>
      </c>
      <c r="K603" s="79" t="s">
        <v>60</v>
      </c>
      <c r="L603" s="11"/>
      <c r="M603" s="63" t="s">
        <v>5</v>
      </c>
      <c r="N603" s="64" t="str">
        <f>B603</f>
        <v>Каша молочная жидкая ячневая</v>
      </c>
      <c r="O603" s="68">
        <v>150</v>
      </c>
      <c r="P603" s="67">
        <v>2.6</v>
      </c>
      <c r="Q603" s="68">
        <v>8.69</v>
      </c>
      <c r="R603" s="67">
        <v>17.21</v>
      </c>
      <c r="S603" s="68">
        <v>183.86</v>
      </c>
      <c r="T603" s="83" t="str">
        <f>K603</f>
        <v>7.4</v>
      </c>
    </row>
    <row r="604" spans="1:20" ht="24.75" customHeight="1" x14ac:dyDescent="0.3">
      <c r="A604" s="45"/>
      <c r="B604" s="281" t="s">
        <v>6</v>
      </c>
      <c r="C604" s="281"/>
      <c r="D604" s="281"/>
      <c r="E604" s="281"/>
      <c r="F604" s="18">
        <v>150</v>
      </c>
      <c r="G604" s="18">
        <v>2E-3</v>
      </c>
      <c r="H604" s="33"/>
      <c r="I604" s="18">
        <v>5.2709999999999999</v>
      </c>
      <c r="J604" s="33">
        <v>21.507999999999999</v>
      </c>
      <c r="K604" s="80" t="s">
        <v>48</v>
      </c>
      <c r="L604" s="12"/>
      <c r="M604" s="45"/>
      <c r="N604" s="65" t="str">
        <f>B604</f>
        <v>Чай с сахаром</v>
      </c>
      <c r="O604" s="18">
        <v>180</v>
      </c>
      <c r="P604" s="33">
        <v>2E-3</v>
      </c>
      <c r="Q604" s="18"/>
      <c r="R604" s="33" t="s">
        <v>50</v>
      </c>
      <c r="S604" s="18">
        <v>28.841999999999999</v>
      </c>
      <c r="T604" s="84" t="str">
        <f>K604</f>
        <v>7.43</v>
      </c>
    </row>
    <row r="605" spans="1:20" ht="30" customHeight="1" x14ac:dyDescent="0.3">
      <c r="A605" s="230" t="str">
        <f>A565</f>
        <v>БУТЕРБРОД</v>
      </c>
      <c r="B605" s="281" t="s">
        <v>14</v>
      </c>
      <c r="C605" s="281"/>
      <c r="D605" s="281"/>
      <c r="E605" s="281"/>
      <c r="F605" s="18">
        <v>30</v>
      </c>
      <c r="G605" s="18">
        <v>2.25</v>
      </c>
      <c r="H605" s="33">
        <v>0.78</v>
      </c>
      <c r="I605" s="18">
        <v>15.27</v>
      </c>
      <c r="J605" s="101">
        <v>79.2</v>
      </c>
      <c r="K605" s="80" t="s">
        <v>37</v>
      </c>
      <c r="L605" s="12"/>
      <c r="M605" s="230" t="str">
        <f>A605</f>
        <v>БУТЕРБРОД</v>
      </c>
      <c r="N605" s="65" t="str">
        <f>B605</f>
        <v>Батон  (пшеничный)</v>
      </c>
      <c r="O605" s="18">
        <v>40</v>
      </c>
      <c r="P605" s="33">
        <v>3</v>
      </c>
      <c r="Q605" s="18">
        <v>1.1599999999999999</v>
      </c>
      <c r="R605" s="33">
        <v>20.36</v>
      </c>
      <c r="S605" s="18">
        <v>105.6</v>
      </c>
      <c r="T605" s="84" t="str">
        <f>K605</f>
        <v>7.8.2</v>
      </c>
    </row>
    <row r="606" spans="1:20" ht="27" customHeight="1" thickBot="1" x14ac:dyDescent="0.35">
      <c r="A606" s="231"/>
      <c r="B606" s="282" t="s">
        <v>7</v>
      </c>
      <c r="C606" s="283"/>
      <c r="D606" s="283"/>
      <c r="E606" s="284"/>
      <c r="F606" s="18">
        <v>5</v>
      </c>
      <c r="G606" s="48">
        <v>0.05</v>
      </c>
      <c r="H606" s="33">
        <v>3.63</v>
      </c>
      <c r="I606" s="48">
        <v>7.0000000000000007E-2</v>
      </c>
      <c r="J606" s="101">
        <v>33.1</v>
      </c>
      <c r="K606" s="80" t="s">
        <v>250</v>
      </c>
      <c r="L606" s="12"/>
      <c r="M606" s="231"/>
      <c r="N606" s="65" t="str">
        <f>B606</f>
        <v>Масло сливочное</v>
      </c>
      <c r="O606" s="18">
        <v>6</v>
      </c>
      <c r="P606" s="33">
        <v>0.06</v>
      </c>
      <c r="Q606" s="18">
        <v>4.3499999999999996</v>
      </c>
      <c r="R606" s="33">
        <v>8.4000000000000005E-2</v>
      </c>
      <c r="S606" s="18">
        <v>39.72</v>
      </c>
      <c r="T606" s="84" t="str">
        <f>K606</f>
        <v>1.66</v>
      </c>
    </row>
    <row r="607" spans="1:20" ht="16.2" hidden="1" thickBot="1" x14ac:dyDescent="0.35">
      <c r="A607" s="46"/>
      <c r="B607" s="282"/>
      <c r="C607" s="283"/>
      <c r="D607" s="283"/>
      <c r="E607" s="284"/>
      <c r="F607" s="41"/>
      <c r="G607" s="226"/>
      <c r="H607" s="34"/>
      <c r="I607" s="226"/>
      <c r="J607" s="47"/>
      <c r="K607" s="81"/>
      <c r="L607" s="12"/>
      <c r="M607" s="46"/>
      <c r="N607" s="66">
        <f>B607</f>
        <v>0</v>
      </c>
      <c r="O607" s="48">
        <v>10</v>
      </c>
      <c r="P607" s="34">
        <v>0.10299999999999999</v>
      </c>
      <c r="Q607" s="48">
        <v>7.4390000000000001</v>
      </c>
      <c r="R607" s="34">
        <v>0.14399999999999999</v>
      </c>
      <c r="S607" s="48">
        <v>67.921000000000006</v>
      </c>
      <c r="T607" s="85">
        <f>K607</f>
        <v>0</v>
      </c>
    </row>
    <row r="608" spans="1:20" ht="16.2" thickBot="1" x14ac:dyDescent="0.35">
      <c r="A608" s="272" t="s">
        <v>8</v>
      </c>
      <c r="B608" s="273"/>
      <c r="C608" s="273"/>
      <c r="D608" s="273"/>
      <c r="E608" s="274"/>
      <c r="F608" s="50">
        <f>SUM(F603:F607)</f>
        <v>315</v>
      </c>
      <c r="G608" s="42">
        <f>SUM(G603:G607)</f>
        <v>4.6419999999999995</v>
      </c>
      <c r="H608" s="42">
        <f>SUM(H603:H607)</f>
        <v>11.669999999999998</v>
      </c>
      <c r="I608" s="42">
        <f>SUM(I603:I607)</f>
        <v>36.021000000000001</v>
      </c>
      <c r="J608" s="49">
        <f>SUM(J603:J607)</f>
        <v>291.19800000000004</v>
      </c>
      <c r="K608" s="21"/>
      <c r="L608" s="13"/>
      <c r="M608" s="272" t="s">
        <v>8</v>
      </c>
      <c r="N608" s="274"/>
      <c r="O608" s="42">
        <f>SUM(O603:O607)</f>
        <v>386</v>
      </c>
      <c r="P608" s="50">
        <f>SUM(P603:P607)</f>
        <v>5.7649999999999997</v>
      </c>
      <c r="Q608" s="42">
        <f>SUM(Q603:Q607)</f>
        <v>21.638999999999999</v>
      </c>
      <c r="R608" s="103">
        <f>SUM(R603:R607)</f>
        <v>37.798000000000002</v>
      </c>
      <c r="S608" s="35">
        <f>SUM(S603:S607)</f>
        <v>425.94300000000004</v>
      </c>
      <c r="T608" s="86"/>
    </row>
    <row r="609" spans="1:20" ht="31.8" hidden="1" thickBot="1" x14ac:dyDescent="0.35">
      <c r="A609" s="62" t="s">
        <v>9</v>
      </c>
      <c r="B609" s="275"/>
      <c r="C609" s="276"/>
      <c r="D609" s="276"/>
      <c r="E609" s="277"/>
      <c r="F609" s="43"/>
      <c r="G609" s="43"/>
      <c r="H609" s="36"/>
      <c r="I609" s="43"/>
      <c r="J609" s="36"/>
      <c r="K609" s="82"/>
      <c r="L609" s="11"/>
      <c r="M609" s="69" t="s">
        <v>9</v>
      </c>
      <c r="N609" s="70">
        <f>B609</f>
        <v>0</v>
      </c>
      <c r="O609" s="43"/>
      <c r="P609" s="43"/>
      <c r="Q609" s="71"/>
      <c r="R609" s="43"/>
      <c r="S609" s="43"/>
      <c r="T609" s="119">
        <f>K609</f>
        <v>0</v>
      </c>
    </row>
    <row r="610" spans="1:20" ht="16.2" hidden="1" thickBot="1" x14ac:dyDescent="0.35">
      <c r="A610" s="8"/>
      <c r="B610" s="267"/>
      <c r="C610" s="267"/>
      <c r="D610" s="267"/>
      <c r="E610" s="268"/>
      <c r="F610" s="20"/>
      <c r="G610" s="20"/>
      <c r="H610" s="149"/>
      <c r="I610" s="14"/>
      <c r="J610" s="14"/>
      <c r="K610" s="22"/>
      <c r="L610" s="5"/>
      <c r="M610" s="8"/>
      <c r="N610" s="23"/>
      <c r="O610" s="23"/>
      <c r="P610" s="24"/>
      <c r="Q610" s="24"/>
      <c r="R610" s="24"/>
      <c r="S610" s="14"/>
      <c r="T610" s="118"/>
    </row>
    <row r="611" spans="1:20" ht="16.2" hidden="1" thickBot="1" x14ac:dyDescent="0.35">
      <c r="A611" s="248" t="s">
        <v>10</v>
      </c>
      <c r="B611" s="258"/>
      <c r="C611" s="258"/>
      <c r="D611" s="258"/>
      <c r="E611" s="249"/>
      <c r="F611" s="52">
        <f>SUM(F609:F610)</f>
        <v>0</v>
      </c>
      <c r="G611" s="27">
        <f>SUM(G609:G610)</f>
        <v>0</v>
      </c>
      <c r="H611" s="27"/>
      <c r="I611" s="53">
        <f>SUM(I609:I610)</f>
        <v>0</v>
      </c>
      <c r="J611" s="53">
        <f>SUM(J609:J610)</f>
        <v>0</v>
      </c>
      <c r="K611" s="27"/>
      <c r="L611" s="3"/>
      <c r="M611" s="248" t="s">
        <v>10</v>
      </c>
      <c r="N611" s="258"/>
      <c r="O611" s="15">
        <f>SUM(O609:O610)</f>
        <v>0</v>
      </c>
      <c r="P611" s="27">
        <f>SUM(P609:P610)</f>
        <v>0</v>
      </c>
      <c r="Q611" s="37"/>
      <c r="R611" s="27">
        <f>SUM(R609:R610)</f>
        <v>0</v>
      </c>
      <c r="S611" s="37">
        <f>SUM(S609:S610)</f>
        <v>0</v>
      </c>
      <c r="T611" s="86"/>
    </row>
    <row r="612" spans="1:20" ht="31.5" customHeight="1" x14ac:dyDescent="0.3">
      <c r="A612" s="59" t="s">
        <v>15</v>
      </c>
      <c r="B612" s="266" t="s">
        <v>23</v>
      </c>
      <c r="C612" s="267"/>
      <c r="D612" s="267"/>
      <c r="E612" s="268"/>
      <c r="F612" s="25">
        <v>30</v>
      </c>
      <c r="G612" s="25">
        <v>0.64600000000000002</v>
      </c>
      <c r="H612" s="25">
        <v>3.0070000000000001</v>
      </c>
      <c r="I612" s="56">
        <v>2.8220000000000001</v>
      </c>
      <c r="J612" s="25">
        <v>40.9</v>
      </c>
      <c r="K612" s="89" t="s">
        <v>41</v>
      </c>
      <c r="L612" s="5"/>
      <c r="M612" s="72" t="s">
        <v>15</v>
      </c>
      <c r="N612" s="73" t="str">
        <f t="shared" ref="N612:N619" si="26">B612</f>
        <v>Салат из белокачанной капусты с морковью</v>
      </c>
      <c r="O612" s="77">
        <v>40</v>
      </c>
      <c r="P612" s="77">
        <v>0.83699999999999997</v>
      </c>
      <c r="Q612" s="76">
        <v>4.0090000000000003</v>
      </c>
      <c r="R612" s="77">
        <v>4.4909999999999997</v>
      </c>
      <c r="S612" s="77">
        <v>57.12</v>
      </c>
      <c r="T612" s="83" t="str">
        <f>K612</f>
        <v>1.48</v>
      </c>
    </row>
    <row r="613" spans="1:20" ht="32.25" customHeight="1" x14ac:dyDescent="0.3">
      <c r="A613" s="60"/>
      <c r="B613" s="252" t="s">
        <v>132</v>
      </c>
      <c r="C613" s="253"/>
      <c r="D613" s="253"/>
      <c r="E613" s="254"/>
      <c r="F613" s="19">
        <v>150</v>
      </c>
      <c r="G613" s="97">
        <v>5.7</v>
      </c>
      <c r="H613" s="97">
        <v>2.6</v>
      </c>
      <c r="I613" s="98">
        <v>17.100000000000001</v>
      </c>
      <c r="J613" s="96">
        <v>121</v>
      </c>
      <c r="K613" s="90" t="s">
        <v>135</v>
      </c>
      <c r="L613" s="3"/>
      <c r="M613" s="28"/>
      <c r="N613" s="74" t="str">
        <f t="shared" si="26"/>
        <v>Суп из овощей с фрикадельками рыбными</v>
      </c>
      <c r="O613" s="19">
        <v>180</v>
      </c>
      <c r="P613" s="19">
        <v>9</v>
      </c>
      <c r="Q613" s="39">
        <v>3.8</v>
      </c>
      <c r="R613" s="19">
        <v>21.2</v>
      </c>
      <c r="S613" s="19">
        <v>155.5</v>
      </c>
      <c r="T613" s="83" t="str">
        <f>K613</f>
        <v>2.13.5</v>
      </c>
    </row>
    <row r="614" spans="1:20" ht="24" customHeight="1" x14ac:dyDescent="0.3">
      <c r="A614" s="60"/>
      <c r="B614" s="252" t="s">
        <v>275</v>
      </c>
      <c r="C614" s="253"/>
      <c r="D614" s="253"/>
      <c r="E614" s="254"/>
      <c r="F614" s="19">
        <v>128</v>
      </c>
      <c r="G614" s="97">
        <v>11.86</v>
      </c>
      <c r="H614" s="97">
        <v>6.29</v>
      </c>
      <c r="I614" s="98">
        <v>24.94</v>
      </c>
      <c r="J614" s="96">
        <v>204.18</v>
      </c>
      <c r="K614" s="90" t="s">
        <v>276</v>
      </c>
      <c r="L614" s="6"/>
      <c r="M614" s="28"/>
      <c r="N614" s="74" t="str">
        <f t="shared" si="26"/>
        <v>Запеканка картофельная с печенью</v>
      </c>
      <c r="O614" s="19">
        <v>153</v>
      </c>
      <c r="P614" s="19">
        <v>14.19</v>
      </c>
      <c r="Q614" s="39">
        <v>9.15</v>
      </c>
      <c r="R614" s="19">
        <v>29.52</v>
      </c>
      <c r="S614" s="19">
        <v>257.67</v>
      </c>
      <c r="T614" s="95" t="str">
        <f t="shared" ref="T614:T619" si="27">K614</f>
        <v>3.41.2</v>
      </c>
    </row>
    <row r="615" spans="1:20" ht="23.25" customHeight="1" x14ac:dyDescent="0.3">
      <c r="A615" s="60"/>
      <c r="B615" s="252" t="s">
        <v>18</v>
      </c>
      <c r="C615" s="253"/>
      <c r="D615" s="253"/>
      <c r="E615" s="254"/>
      <c r="F615" s="19">
        <v>25</v>
      </c>
      <c r="G615" s="97">
        <v>0.19</v>
      </c>
      <c r="H615" s="97">
        <v>1.02</v>
      </c>
      <c r="I615" s="98">
        <v>1.1299999999999999</v>
      </c>
      <c r="J615" s="19">
        <v>14.52</v>
      </c>
      <c r="K615" s="90" t="s">
        <v>44</v>
      </c>
      <c r="L615" s="6"/>
      <c r="M615" s="28"/>
      <c r="N615" s="74" t="str">
        <f t="shared" si="26"/>
        <v>Соус томатный</v>
      </c>
      <c r="O615" s="19">
        <v>30</v>
      </c>
      <c r="P615" s="19">
        <v>0.35</v>
      </c>
      <c r="Q615" s="39">
        <v>2.0299999999999998</v>
      </c>
      <c r="R615" s="19">
        <v>2.08</v>
      </c>
      <c r="S615" s="19">
        <v>28.17</v>
      </c>
      <c r="T615" s="95" t="str">
        <f t="shared" si="27"/>
        <v>5.8</v>
      </c>
    </row>
    <row r="616" spans="1:20" ht="21.75" hidden="1" customHeight="1" x14ac:dyDescent="0.3">
      <c r="A616" s="60"/>
      <c r="B616" s="252"/>
      <c r="C616" s="253"/>
      <c r="D616" s="253"/>
      <c r="E616" s="254"/>
      <c r="F616" s="19"/>
      <c r="G616" s="97"/>
      <c r="H616" s="97"/>
      <c r="I616" s="98"/>
      <c r="J616" s="19"/>
      <c r="K616" s="90"/>
      <c r="L616" s="6"/>
      <c r="M616" s="60"/>
      <c r="N616" s="74">
        <f t="shared" si="26"/>
        <v>0</v>
      </c>
      <c r="O616" s="19"/>
      <c r="P616" s="19"/>
      <c r="Q616" s="39"/>
      <c r="R616" s="19"/>
      <c r="S616" s="19"/>
      <c r="T616" s="95">
        <f t="shared" si="27"/>
        <v>0</v>
      </c>
    </row>
    <row r="617" spans="1:20" ht="28.5" customHeight="1" x14ac:dyDescent="0.3">
      <c r="A617" s="60"/>
      <c r="B617" s="252" t="s">
        <v>57</v>
      </c>
      <c r="C617" s="253"/>
      <c r="D617" s="253"/>
      <c r="E617" s="254"/>
      <c r="F617" s="19">
        <v>150</v>
      </c>
      <c r="G617" s="97">
        <v>0.25</v>
      </c>
      <c r="H617" s="97"/>
      <c r="I617" s="98">
        <v>9.81</v>
      </c>
      <c r="J617" s="19">
        <v>40.22</v>
      </c>
      <c r="K617" s="90" t="s">
        <v>58</v>
      </c>
      <c r="L617" s="6"/>
      <c r="M617" s="28"/>
      <c r="N617" s="74" t="str">
        <f t="shared" si="26"/>
        <v>Компот из сухофруктов</v>
      </c>
      <c r="O617" s="19">
        <v>180</v>
      </c>
      <c r="P617" s="19">
        <v>0.31</v>
      </c>
      <c r="Q617" s="39"/>
      <c r="R617" s="19">
        <v>12.63</v>
      </c>
      <c r="S617" s="19">
        <v>44.54</v>
      </c>
      <c r="T617" s="95" t="str">
        <f t="shared" si="27"/>
        <v>8.2</v>
      </c>
    </row>
    <row r="618" spans="1:20" ht="25.5" customHeight="1" x14ac:dyDescent="0.3">
      <c r="A618" s="60"/>
      <c r="B618" s="252" t="s">
        <v>16</v>
      </c>
      <c r="C618" s="253"/>
      <c r="D618" s="253"/>
      <c r="E618" s="254"/>
      <c r="F618" s="19">
        <v>30</v>
      </c>
      <c r="G618" s="97">
        <v>2.4300000000000002</v>
      </c>
      <c r="H618" s="97">
        <v>0.3</v>
      </c>
      <c r="I618" s="98">
        <v>14.64</v>
      </c>
      <c r="J618" s="19">
        <v>72.599999999999994</v>
      </c>
      <c r="K618" s="90" t="s">
        <v>37</v>
      </c>
      <c r="L618" s="6"/>
      <c r="M618" s="60"/>
      <c r="N618" s="74" t="str">
        <f t="shared" si="26"/>
        <v>Хлеб пшеничный</v>
      </c>
      <c r="O618" s="19">
        <v>40</v>
      </c>
      <c r="P618" s="19">
        <v>3.24</v>
      </c>
      <c r="Q618" s="39">
        <v>0.4</v>
      </c>
      <c r="R618" s="19">
        <v>19.52</v>
      </c>
      <c r="S618" s="19">
        <v>96.8</v>
      </c>
      <c r="T618" s="95" t="str">
        <f t="shared" si="27"/>
        <v>7.8.2</v>
      </c>
    </row>
    <row r="619" spans="1:20" ht="26.25" customHeight="1" thickBot="1" x14ac:dyDescent="0.35">
      <c r="A619" s="61"/>
      <c r="B619" s="255" t="s">
        <v>29</v>
      </c>
      <c r="C619" s="256"/>
      <c r="D619" s="256"/>
      <c r="E619" s="257"/>
      <c r="F619" s="26">
        <v>30</v>
      </c>
      <c r="G619" s="99">
        <v>3.9</v>
      </c>
      <c r="H619" s="99">
        <v>0.9</v>
      </c>
      <c r="I619" s="100">
        <v>12</v>
      </c>
      <c r="J619" s="78">
        <v>75</v>
      </c>
      <c r="K619" s="91" t="s">
        <v>37</v>
      </c>
      <c r="L619" s="6"/>
      <c r="M619" s="29"/>
      <c r="N619" s="75" t="str">
        <f t="shared" si="26"/>
        <v>Хлеб ржаной</v>
      </c>
      <c r="O619" s="78">
        <v>40</v>
      </c>
      <c r="P619" s="108">
        <v>5.2</v>
      </c>
      <c r="Q619" s="109">
        <v>1.2</v>
      </c>
      <c r="R619" s="108">
        <v>16</v>
      </c>
      <c r="S619" s="110">
        <v>100</v>
      </c>
      <c r="T619" s="95" t="str">
        <f t="shared" si="27"/>
        <v>7.8.2</v>
      </c>
    </row>
    <row r="620" spans="1:20" ht="16.2" thickBot="1" x14ac:dyDescent="0.35">
      <c r="A620" s="248" t="s">
        <v>11</v>
      </c>
      <c r="B620" s="258"/>
      <c r="C620" s="258"/>
      <c r="D620" s="258"/>
      <c r="E620" s="249"/>
      <c r="F620" s="55">
        <f>SUM(F612:F619)</f>
        <v>543</v>
      </c>
      <c r="G620" s="52">
        <f>SUM(G612:G619)</f>
        <v>24.975999999999999</v>
      </c>
      <c r="H620" s="27">
        <f>SUM(H612:H619)</f>
        <v>14.117000000000001</v>
      </c>
      <c r="I620" s="53">
        <f>SUM(I612:I619)</f>
        <v>82.442000000000007</v>
      </c>
      <c r="J620" s="37">
        <f>SUM(J612:J619)</f>
        <v>568.42000000000007</v>
      </c>
      <c r="K620" s="92"/>
      <c r="L620" s="6"/>
      <c r="M620" s="248" t="s">
        <v>11</v>
      </c>
      <c r="N620" s="259"/>
      <c r="O620" s="37">
        <f>SUM(O612:O619)</f>
        <v>663</v>
      </c>
      <c r="P620" s="27">
        <f>SUM(P612:P619)</f>
        <v>33.127000000000002</v>
      </c>
      <c r="Q620" s="37">
        <f>SUM(Q612:Q619)</f>
        <v>20.588999999999999</v>
      </c>
      <c r="R620" s="27">
        <f>SUM(R612:R619)</f>
        <v>105.44099999999999</v>
      </c>
      <c r="S620" s="37">
        <f>SUM(S612:S619)</f>
        <v>739.8</v>
      </c>
      <c r="T620" s="86"/>
    </row>
    <row r="621" spans="1:20" ht="36" customHeight="1" x14ac:dyDescent="0.3">
      <c r="A621" s="59" t="s">
        <v>12</v>
      </c>
      <c r="B621" s="260" t="s">
        <v>133</v>
      </c>
      <c r="C621" s="261"/>
      <c r="D621" s="261"/>
      <c r="E621" s="262"/>
      <c r="F621" s="77">
        <v>60</v>
      </c>
      <c r="G621" s="77">
        <v>3.02</v>
      </c>
      <c r="H621" s="113">
        <v>3.13</v>
      </c>
      <c r="I621" s="77">
        <v>14.11</v>
      </c>
      <c r="J621" s="113">
        <v>98.99</v>
      </c>
      <c r="K621" s="114" t="s">
        <v>138</v>
      </c>
      <c r="L621" s="5"/>
      <c r="M621" s="72" t="str">
        <f>A621</f>
        <v>Полдник</v>
      </c>
      <c r="N621" s="73" t="str">
        <f>B621</f>
        <v xml:space="preserve">Пудинг манный на кефире </v>
      </c>
      <c r="O621" s="77">
        <v>72</v>
      </c>
      <c r="P621" s="51">
        <v>3.63</v>
      </c>
      <c r="Q621" s="76">
        <v>5.12</v>
      </c>
      <c r="R621" s="51">
        <v>17.55</v>
      </c>
      <c r="S621" s="77">
        <v>133.47999999999999</v>
      </c>
      <c r="T621" s="83" t="str">
        <f>K621</f>
        <v>4.17.2</v>
      </c>
    </row>
    <row r="622" spans="1:20" ht="29.25" customHeight="1" x14ac:dyDescent="0.3">
      <c r="A622" s="111"/>
      <c r="B622" s="263" t="s">
        <v>134</v>
      </c>
      <c r="C622" s="264"/>
      <c r="D622" s="264"/>
      <c r="E622" s="265"/>
      <c r="F622" s="20">
        <v>15</v>
      </c>
      <c r="G622" s="20">
        <v>8.5999999999999993E-2</v>
      </c>
      <c r="H622" s="149">
        <v>2.5000000000000001E-2</v>
      </c>
      <c r="I622" s="20">
        <v>11.722</v>
      </c>
      <c r="J622" s="149">
        <v>45.58</v>
      </c>
      <c r="K622" s="89" t="s">
        <v>277</v>
      </c>
      <c r="L622" s="5"/>
      <c r="M622" s="112"/>
      <c r="N622" s="73" t="str">
        <f>B622</f>
        <v>Кисель</v>
      </c>
      <c r="O622" s="51">
        <v>20</v>
      </c>
      <c r="P622" s="51">
        <v>0.122</v>
      </c>
      <c r="Q622" s="76">
        <v>3.5000000000000003E-2</v>
      </c>
      <c r="R622" s="51">
        <v>17.661999999999999</v>
      </c>
      <c r="S622" s="51">
        <v>68.819999999999993</v>
      </c>
      <c r="T622" s="83" t="str">
        <f>K622</f>
        <v>7.9.1</v>
      </c>
    </row>
    <row r="623" spans="1:20" ht="15.6" hidden="1" x14ac:dyDescent="0.3">
      <c r="A623" s="60"/>
      <c r="B623" s="252"/>
      <c r="C623" s="253"/>
      <c r="D623" s="253"/>
      <c r="E623" s="254"/>
      <c r="F623" s="19"/>
      <c r="G623" s="19"/>
      <c r="H623" s="39"/>
      <c r="I623" s="19"/>
      <c r="J623" s="39"/>
      <c r="K623" s="90"/>
      <c r="L623" s="6"/>
      <c r="M623" s="60"/>
      <c r="N623" s="74">
        <f>B623</f>
        <v>0</v>
      </c>
      <c r="O623" s="19"/>
      <c r="P623" s="19"/>
      <c r="Q623" s="39"/>
      <c r="R623" s="19"/>
      <c r="S623" s="19"/>
      <c r="T623" s="83">
        <f>K623</f>
        <v>0</v>
      </c>
    </row>
    <row r="624" spans="1:20" ht="24.75" customHeight="1" thickBot="1" x14ac:dyDescent="0.35">
      <c r="A624" s="60"/>
      <c r="B624" s="295" t="s">
        <v>6</v>
      </c>
      <c r="C624" s="295"/>
      <c r="D624" s="295"/>
      <c r="E624" s="295"/>
      <c r="F624" s="19">
        <v>150</v>
      </c>
      <c r="G624" s="19">
        <v>2E-3</v>
      </c>
      <c r="H624" s="39"/>
      <c r="I624" s="19">
        <v>5.2709999999999999</v>
      </c>
      <c r="J624" s="39">
        <v>21.507999999999999</v>
      </c>
      <c r="K624" s="90" t="s">
        <v>48</v>
      </c>
      <c r="L624" s="6"/>
      <c r="M624" s="60"/>
      <c r="N624" s="74" t="str">
        <f>B624</f>
        <v>Чай с сахаром</v>
      </c>
      <c r="O624" s="19">
        <v>180</v>
      </c>
      <c r="P624" s="19">
        <v>2E-3</v>
      </c>
      <c r="Q624" s="39"/>
      <c r="R624" s="19">
        <v>7.1159999999999997</v>
      </c>
      <c r="S624" s="19">
        <v>28.841999999999999</v>
      </c>
      <c r="T624" s="83" t="str">
        <f>K624</f>
        <v>7.43</v>
      </c>
    </row>
    <row r="625" spans="1:20" ht="16.2" hidden="1" thickBot="1" x14ac:dyDescent="0.35">
      <c r="A625" s="61"/>
      <c r="B625" s="291"/>
      <c r="C625" s="292"/>
      <c r="D625" s="292"/>
      <c r="E625" s="293"/>
      <c r="F625" s="26"/>
      <c r="G625" s="54"/>
      <c r="H625" s="58"/>
      <c r="I625" s="54"/>
      <c r="J625" s="57"/>
      <c r="K625" s="93"/>
      <c r="L625" s="6"/>
      <c r="M625" s="61"/>
      <c r="N625" s="75"/>
      <c r="O625" s="61"/>
      <c r="P625" s="61"/>
      <c r="Q625" s="75"/>
      <c r="R625" s="61"/>
      <c r="S625" s="78"/>
      <c r="T625" s="83">
        <f>K625</f>
        <v>0</v>
      </c>
    </row>
    <row r="626" spans="1:20" ht="22.5" customHeight="1" thickBot="1" x14ac:dyDescent="0.35">
      <c r="A626" s="248" t="s">
        <v>13</v>
      </c>
      <c r="B626" s="258"/>
      <c r="C626" s="258"/>
      <c r="D626" s="258"/>
      <c r="E626" s="249"/>
      <c r="F626" s="27">
        <f>SUM(F621:F625)</f>
        <v>225</v>
      </c>
      <c r="G626" s="52">
        <f>SUM(G621:G625)</f>
        <v>3.1079999999999997</v>
      </c>
      <c r="H626" s="27">
        <f>SUM(H621:H625)</f>
        <v>3.1549999999999998</v>
      </c>
      <c r="I626" s="53">
        <f>SUM(I621:I625)</f>
        <v>31.103000000000002</v>
      </c>
      <c r="J626" s="27">
        <f>SUM(J621:J625)</f>
        <v>166.078</v>
      </c>
      <c r="K626" s="92"/>
      <c r="L626" s="6"/>
      <c r="M626" s="248" t="s">
        <v>13</v>
      </c>
      <c r="N626" s="249"/>
      <c r="O626" s="27">
        <f>SUM(O621:O625)</f>
        <v>272</v>
      </c>
      <c r="P626" s="52">
        <f>SUM(P621:P625)</f>
        <v>3.7539999999999996</v>
      </c>
      <c r="Q626" s="27">
        <f>SUM(Q621:Q625)</f>
        <v>5.1550000000000002</v>
      </c>
      <c r="R626" s="53">
        <f>SUM(R621:R625)</f>
        <v>42.328000000000003</v>
      </c>
      <c r="S626" s="37">
        <f>SUM(S621:S625)</f>
        <v>231.142</v>
      </c>
      <c r="T626" s="86"/>
    </row>
    <row r="627" spans="1:20" ht="26.25" customHeight="1" thickBot="1" x14ac:dyDescent="0.35">
      <c r="A627" s="250" t="s">
        <v>17</v>
      </c>
      <c r="B627" s="251"/>
      <c r="C627" s="251"/>
      <c r="D627" s="251"/>
      <c r="E627" s="251"/>
      <c r="F627" s="104">
        <f>F608+F611+F620+F626</f>
        <v>1083</v>
      </c>
      <c r="G627" s="104">
        <f>G608+G611+G620+G626</f>
        <v>32.725999999999999</v>
      </c>
      <c r="H627" s="106">
        <f>H608+H611+H620+H626</f>
        <v>28.942</v>
      </c>
      <c r="I627" s="107">
        <f>I608+I611+I620+I626</f>
        <v>149.566</v>
      </c>
      <c r="J627" s="105">
        <f>J608+J611+J620+J626</f>
        <v>1025.6960000000001</v>
      </c>
      <c r="K627" s="94"/>
      <c r="L627" s="7"/>
      <c r="M627" s="250" t="str">
        <f>A627</f>
        <v>Итого за день:</v>
      </c>
      <c r="N627" s="251"/>
      <c r="O627" s="106">
        <f>O608+O611+O620+O626</f>
        <v>1321</v>
      </c>
      <c r="P627" s="105">
        <f>P608+P611+P620+P626</f>
        <v>42.646000000000001</v>
      </c>
      <c r="Q627" s="106">
        <f>Q608+Q611+Q620+Q626</f>
        <v>47.382999999999996</v>
      </c>
      <c r="R627" s="105">
        <f>R608+R611+R620+R626</f>
        <v>185.56699999999998</v>
      </c>
      <c r="S627" s="106">
        <f>S608+S611+S620+S626</f>
        <v>1396.885</v>
      </c>
      <c r="T627" s="88"/>
    </row>
    <row r="628" spans="1:20" x14ac:dyDescent="0.3">
      <c r="K628" s="7"/>
    </row>
    <row r="631" spans="1:20" ht="15.6" x14ac:dyDescent="0.3">
      <c r="A631" s="270">
        <f>A591</f>
        <v>0</v>
      </c>
      <c r="B631" s="270"/>
      <c r="C631" s="270"/>
      <c r="D631" s="270"/>
      <c r="E631" s="270"/>
      <c r="F631" s="270"/>
      <c r="G631" s="270"/>
      <c r="H631" s="270"/>
      <c r="I631" s="270"/>
      <c r="J631" s="270"/>
      <c r="K631" s="270"/>
      <c r="L631" s="148"/>
      <c r="M631" s="148"/>
      <c r="N631" s="270">
        <f>A631</f>
        <v>0</v>
      </c>
      <c r="O631" s="270"/>
      <c r="P631" s="270"/>
      <c r="Q631" s="270"/>
      <c r="R631" s="270"/>
      <c r="S631" s="270"/>
    </row>
    <row r="632" spans="1:20" ht="15.6" x14ac:dyDescent="0.3">
      <c r="A632" s="270">
        <f>A592</f>
        <v>0</v>
      </c>
      <c r="B632" s="270"/>
      <c r="C632" s="270"/>
      <c r="D632" s="270"/>
      <c r="E632" s="270"/>
      <c r="F632" s="270"/>
      <c r="G632" s="270"/>
      <c r="H632" s="270"/>
      <c r="I632" s="270"/>
      <c r="J632" s="270"/>
      <c r="K632" s="270"/>
      <c r="L632" s="148"/>
      <c r="M632" s="148"/>
      <c r="N632" s="270">
        <f>A632</f>
        <v>0</v>
      </c>
      <c r="O632" s="270"/>
      <c r="P632" s="270"/>
      <c r="Q632" s="270"/>
      <c r="R632" s="270"/>
      <c r="S632" s="270"/>
    </row>
    <row r="633" spans="1:20" ht="15.6" x14ac:dyDescent="0.3">
      <c r="A633" s="270">
        <f>A593</f>
        <v>0</v>
      </c>
      <c r="B633" s="270"/>
      <c r="C633" s="270"/>
      <c r="D633" s="270"/>
      <c r="E633" s="270"/>
      <c r="F633" s="270"/>
      <c r="G633" s="270"/>
      <c r="H633" s="270"/>
      <c r="I633" s="270"/>
      <c r="J633" s="270"/>
      <c r="K633" s="270"/>
      <c r="L633" s="148"/>
      <c r="M633" s="270">
        <f>A633</f>
        <v>0</v>
      </c>
      <c r="N633" s="270"/>
      <c r="O633" s="270"/>
      <c r="P633" s="270"/>
      <c r="Q633" s="270"/>
      <c r="R633" s="270"/>
      <c r="S633" s="270"/>
    </row>
    <row r="634" spans="1:20" ht="15.6" x14ac:dyDescent="0.3">
      <c r="A634" s="270">
        <f>A594</f>
        <v>0</v>
      </c>
      <c r="B634" s="270"/>
      <c r="C634" s="270"/>
      <c r="D634" s="270"/>
      <c r="E634" s="270"/>
      <c r="F634" s="270"/>
      <c r="G634" s="270"/>
      <c r="H634" s="270"/>
      <c r="I634" s="270"/>
      <c r="J634" s="270"/>
      <c r="K634" s="270"/>
      <c r="L634" s="3"/>
      <c r="M634" s="270">
        <f>A634</f>
        <v>0</v>
      </c>
      <c r="N634" s="270"/>
      <c r="O634" s="270"/>
      <c r="P634" s="270"/>
      <c r="Q634" s="270"/>
      <c r="R634" s="270"/>
      <c r="S634" s="270"/>
    </row>
    <row r="635" spans="1:20" ht="15.6" x14ac:dyDescent="0.3">
      <c r="A635" s="294"/>
      <c r="B635" s="294"/>
      <c r="C635" s="294"/>
      <c r="D635" s="294"/>
      <c r="E635" s="294"/>
      <c r="F635" s="294"/>
      <c r="G635" s="294"/>
      <c r="H635" s="294"/>
      <c r="I635" s="294"/>
      <c r="J635" s="294"/>
      <c r="K635" s="294"/>
      <c r="L635" s="149"/>
      <c r="M635" s="294"/>
      <c r="N635" s="294"/>
      <c r="O635" s="294"/>
      <c r="P635" s="294"/>
      <c r="Q635" s="294"/>
      <c r="R635" s="294"/>
      <c r="S635" s="294"/>
    </row>
    <row r="636" spans="1:20" ht="15.6" x14ac:dyDescent="0.3">
      <c r="A636" s="294" t="str">
        <f>A596</f>
        <v>МЕНЮ ПРИГОТАВЛИВАЕМЫХ БЛЮД</v>
      </c>
      <c r="B636" s="294"/>
      <c r="C636" s="294"/>
      <c r="D636" s="294"/>
      <c r="E636" s="294"/>
      <c r="F636" s="294"/>
      <c r="G636" s="294"/>
      <c r="H636" s="294"/>
      <c r="I636" s="294"/>
      <c r="J636" s="294"/>
      <c r="K636" s="294"/>
      <c r="L636" s="149"/>
      <c r="M636" s="294" t="str">
        <f>A636</f>
        <v>МЕНЮ ПРИГОТАВЛИВАЕМЫХ БЛЮД</v>
      </c>
      <c r="N636" s="294"/>
      <c r="O636" s="294"/>
      <c r="P636" s="294"/>
      <c r="Q636" s="294"/>
      <c r="R636" s="294"/>
      <c r="S636" s="294"/>
    </row>
    <row r="637" spans="1:20" ht="15.6" x14ac:dyDescent="0.3">
      <c r="A637" s="294">
        <f>A597</f>
        <v>0</v>
      </c>
      <c r="B637" s="294"/>
      <c r="C637" s="294"/>
      <c r="D637" s="294"/>
      <c r="E637" s="294"/>
      <c r="F637" s="294"/>
      <c r="G637" s="294"/>
      <c r="H637" s="294"/>
      <c r="I637" s="294"/>
      <c r="J637" s="294"/>
      <c r="K637" s="294"/>
      <c r="L637" s="3"/>
      <c r="M637" s="294">
        <f>A637</f>
        <v>0</v>
      </c>
      <c r="N637" s="294"/>
      <c r="O637" s="294"/>
      <c r="P637" s="294"/>
      <c r="Q637" s="294"/>
      <c r="R637" s="294"/>
      <c r="S637" s="294"/>
    </row>
    <row r="638" spans="1:20" x14ac:dyDescent="0.3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150"/>
      <c r="L638" s="150"/>
      <c r="M638" s="233"/>
      <c r="N638" s="233"/>
      <c r="O638" s="233"/>
      <c r="P638" s="233"/>
      <c r="Q638" s="233"/>
      <c r="R638" s="233"/>
      <c r="S638" s="233"/>
    </row>
    <row r="639" spans="1:20" ht="21" thickBot="1" x14ac:dyDescent="0.35">
      <c r="A639" s="234" t="s">
        <v>140</v>
      </c>
      <c r="B639" s="234"/>
      <c r="C639" s="234"/>
      <c r="D639" s="234"/>
      <c r="E639" s="234"/>
      <c r="F639" s="234"/>
      <c r="G639" s="234"/>
      <c r="H639" s="234"/>
      <c r="I639" s="234"/>
      <c r="J639" s="234"/>
      <c r="K639" s="16"/>
      <c r="L639" s="9"/>
      <c r="M639" s="234" t="s">
        <v>141</v>
      </c>
      <c r="N639" s="234"/>
      <c r="O639" s="234"/>
      <c r="P639" s="234"/>
      <c r="Q639" s="234"/>
      <c r="R639" s="234"/>
      <c r="S639" s="234"/>
    </row>
    <row r="640" spans="1:20" ht="19.5" customHeight="1" thickBot="1" x14ac:dyDescent="0.35">
      <c r="A640" s="235" t="s">
        <v>1</v>
      </c>
      <c r="B640" s="237" t="s">
        <v>4</v>
      </c>
      <c r="C640" s="238"/>
      <c r="D640" s="238"/>
      <c r="E640" s="239"/>
      <c r="F640" s="235" t="s">
        <v>2</v>
      </c>
      <c r="G640" s="243" t="s">
        <v>33</v>
      </c>
      <c r="H640" s="244"/>
      <c r="I640" s="245"/>
      <c r="J640" s="246" t="s">
        <v>3</v>
      </c>
      <c r="K640" s="285" t="s">
        <v>34</v>
      </c>
      <c r="L640" s="9"/>
      <c r="M640" s="287" t="s">
        <v>1</v>
      </c>
      <c r="N640" s="289" t="s">
        <v>4</v>
      </c>
      <c r="O640" s="246" t="s">
        <v>2</v>
      </c>
      <c r="P640" s="243" t="s">
        <v>33</v>
      </c>
      <c r="Q640" s="244"/>
      <c r="R640" s="245"/>
      <c r="S640" s="289" t="s">
        <v>3</v>
      </c>
      <c r="T640" s="278" t="s">
        <v>34</v>
      </c>
    </row>
    <row r="641" spans="1:20" ht="21.75" customHeight="1" thickBot="1" x14ac:dyDescent="0.35">
      <c r="A641" s="236"/>
      <c r="B641" s="240"/>
      <c r="C641" s="241"/>
      <c r="D641" s="241"/>
      <c r="E641" s="242"/>
      <c r="F641" s="236"/>
      <c r="G641" s="31" t="s">
        <v>30</v>
      </c>
      <c r="H641" s="31" t="s">
        <v>31</v>
      </c>
      <c r="I641" s="31" t="s">
        <v>32</v>
      </c>
      <c r="J641" s="247"/>
      <c r="K641" s="286"/>
      <c r="L641" s="10"/>
      <c r="M641" s="288"/>
      <c r="N641" s="290"/>
      <c r="O641" s="247"/>
      <c r="P641" s="147" t="str">
        <f>G641</f>
        <v>Б</v>
      </c>
      <c r="Q641" s="147" t="str">
        <f>H641</f>
        <v>Ж</v>
      </c>
      <c r="R641" s="146" t="str">
        <f>I641</f>
        <v>У</v>
      </c>
      <c r="S641" s="290"/>
      <c r="T641" s="279"/>
    </row>
    <row r="642" spans="1:20" ht="15.6" x14ac:dyDescent="0.3">
      <c r="A642" s="44" t="s">
        <v>5</v>
      </c>
      <c r="B642" s="280" t="s">
        <v>142</v>
      </c>
      <c r="C642" s="280"/>
      <c r="D642" s="280"/>
      <c r="E642" s="280"/>
      <c r="F642" s="40">
        <v>130</v>
      </c>
      <c r="G642" s="40">
        <v>2.56</v>
      </c>
      <c r="H642" s="17">
        <v>7.26</v>
      </c>
      <c r="I642" s="40">
        <v>14.55</v>
      </c>
      <c r="J642" s="17">
        <v>155.79</v>
      </c>
      <c r="K642" s="79" t="s">
        <v>60</v>
      </c>
      <c r="L642" s="11"/>
      <c r="M642" s="63" t="s">
        <v>5</v>
      </c>
      <c r="N642" s="64" t="str">
        <f>B642</f>
        <v>Каша молочная жидкая пшеничная</v>
      </c>
      <c r="O642" s="68">
        <v>150</v>
      </c>
      <c r="P642" s="67">
        <v>2.84</v>
      </c>
      <c r="Q642" s="68">
        <v>8.69</v>
      </c>
      <c r="R642" s="67">
        <v>16.260000000000002</v>
      </c>
      <c r="S642" s="68">
        <v>182.1</v>
      </c>
      <c r="T642" s="83" t="str">
        <f>K642</f>
        <v>7.4</v>
      </c>
    </row>
    <row r="643" spans="1:20" ht="25.5" customHeight="1" x14ac:dyDescent="0.3">
      <c r="A643" s="45"/>
      <c r="B643" s="281" t="s">
        <v>6</v>
      </c>
      <c r="C643" s="281"/>
      <c r="D643" s="281"/>
      <c r="E643" s="281"/>
      <c r="F643" s="18">
        <v>150</v>
      </c>
      <c r="G643" s="18">
        <v>2E-3</v>
      </c>
      <c r="H643" s="33"/>
      <c r="I643" s="18">
        <v>5.2709999999999999</v>
      </c>
      <c r="J643" s="33">
        <v>21.507999999999999</v>
      </c>
      <c r="K643" s="80" t="s">
        <v>48</v>
      </c>
      <c r="L643" s="12"/>
      <c r="M643" s="45"/>
      <c r="N643" s="65" t="str">
        <f>B643</f>
        <v>Чай с сахаром</v>
      </c>
      <c r="O643" s="18">
        <v>180</v>
      </c>
      <c r="P643" s="33">
        <v>2E-3</v>
      </c>
      <c r="Q643" s="18"/>
      <c r="R643" s="33" t="s">
        <v>50</v>
      </c>
      <c r="S643" s="18">
        <v>28.841999999999999</v>
      </c>
      <c r="T643" s="84" t="str">
        <f>K643</f>
        <v>7.43</v>
      </c>
    </row>
    <row r="644" spans="1:20" ht="24" customHeight="1" thickBot="1" x14ac:dyDescent="0.35">
      <c r="A644" s="45"/>
      <c r="B644" s="281" t="s">
        <v>14</v>
      </c>
      <c r="C644" s="281"/>
      <c r="D644" s="281"/>
      <c r="E644" s="281"/>
      <c r="F644" s="18">
        <v>30</v>
      </c>
      <c r="G644" s="18">
        <v>2.25</v>
      </c>
      <c r="H644" s="33">
        <v>0.87</v>
      </c>
      <c r="I644" s="18">
        <v>15.27</v>
      </c>
      <c r="J644" s="101">
        <v>79.2</v>
      </c>
      <c r="K644" s="80" t="s">
        <v>37</v>
      </c>
      <c r="L644" s="12"/>
      <c r="M644" s="45"/>
      <c r="N644" s="65" t="str">
        <f>B644</f>
        <v>Батон  (пшеничный)</v>
      </c>
      <c r="O644" s="18">
        <v>40</v>
      </c>
      <c r="P644" s="33">
        <v>3</v>
      </c>
      <c r="Q644" s="18">
        <v>1.1599999999999999</v>
      </c>
      <c r="R644" s="33">
        <v>20.36</v>
      </c>
      <c r="S644" s="18">
        <v>105.6</v>
      </c>
      <c r="T644" s="84" t="str">
        <f>K644</f>
        <v>7.8.2</v>
      </c>
    </row>
    <row r="645" spans="1:20" ht="16.2" hidden="1" thickBot="1" x14ac:dyDescent="0.35">
      <c r="A645" s="45"/>
      <c r="B645" s="282"/>
      <c r="C645" s="283"/>
      <c r="D645" s="283"/>
      <c r="E645" s="284"/>
      <c r="F645" s="18"/>
      <c r="G645" s="18"/>
      <c r="H645" s="33"/>
      <c r="I645" s="18"/>
      <c r="J645" s="101"/>
      <c r="K645" s="80"/>
      <c r="L645" s="12"/>
      <c r="M645" s="45"/>
      <c r="N645" s="65">
        <f>B645</f>
        <v>0</v>
      </c>
      <c r="O645" s="18"/>
      <c r="P645" s="33"/>
      <c r="Q645" s="18"/>
      <c r="R645" s="33"/>
      <c r="S645" s="18"/>
      <c r="T645" s="84">
        <f>K645</f>
        <v>0</v>
      </c>
    </row>
    <row r="646" spans="1:20" ht="16.2" hidden="1" thickBot="1" x14ac:dyDescent="0.35">
      <c r="A646" s="46"/>
      <c r="B646" s="282"/>
      <c r="C646" s="283"/>
      <c r="D646" s="283"/>
      <c r="E646" s="284"/>
      <c r="F646" s="41"/>
      <c r="G646" s="48"/>
      <c r="H646" s="34"/>
      <c r="I646" s="48"/>
      <c r="J646" s="47"/>
      <c r="K646" s="81"/>
      <c r="L646" s="12"/>
      <c r="M646" s="46"/>
      <c r="N646" s="66">
        <f>B646</f>
        <v>0</v>
      </c>
      <c r="O646" s="48"/>
      <c r="P646" s="34"/>
      <c r="Q646" s="48"/>
      <c r="R646" s="34"/>
      <c r="S646" s="48"/>
      <c r="T646" s="85">
        <f>K646</f>
        <v>0</v>
      </c>
    </row>
    <row r="647" spans="1:20" ht="21.75" customHeight="1" thickBot="1" x14ac:dyDescent="0.35">
      <c r="A647" s="272" t="s">
        <v>8</v>
      </c>
      <c r="B647" s="273"/>
      <c r="C647" s="273"/>
      <c r="D647" s="273"/>
      <c r="E647" s="274"/>
      <c r="F647" s="50">
        <f>SUM(F642:F646)</f>
        <v>310</v>
      </c>
      <c r="G647" s="42">
        <f>SUM(G642:G646)</f>
        <v>4.8119999999999994</v>
      </c>
      <c r="H647" s="42">
        <f>SUM(H642:H646)</f>
        <v>8.129999999999999</v>
      </c>
      <c r="I647" s="42">
        <f>SUM(I642:I646)</f>
        <v>35.091000000000001</v>
      </c>
      <c r="J647" s="49">
        <f>SUM(J642:J646)</f>
        <v>256.49799999999999</v>
      </c>
      <c r="K647" s="21"/>
      <c r="L647" s="13"/>
      <c r="M647" s="272" t="s">
        <v>8</v>
      </c>
      <c r="N647" s="274"/>
      <c r="O647" s="42">
        <f>SUM(O642:O646)</f>
        <v>370</v>
      </c>
      <c r="P647" s="50">
        <f>SUM(P642:P646)</f>
        <v>5.8419999999999996</v>
      </c>
      <c r="Q647" s="42">
        <f>SUM(Q642:Q646)</f>
        <v>9.85</v>
      </c>
      <c r="R647" s="103">
        <f>SUM(R642:R646)</f>
        <v>36.620000000000005</v>
      </c>
      <c r="S647" s="35">
        <f>SUM(S642:S646)</f>
        <v>316.54200000000003</v>
      </c>
      <c r="T647" s="86"/>
    </row>
    <row r="648" spans="1:20" ht="31.8" thickBot="1" x14ac:dyDescent="0.35">
      <c r="A648" s="62" t="s">
        <v>9</v>
      </c>
      <c r="B648" s="275" t="s">
        <v>51</v>
      </c>
      <c r="C648" s="276"/>
      <c r="D648" s="276"/>
      <c r="E648" s="277"/>
      <c r="F648" s="43">
        <v>53</v>
      </c>
      <c r="G648" s="43">
        <v>0.24</v>
      </c>
      <c r="H648" s="36"/>
      <c r="I648" s="43">
        <v>6.78</v>
      </c>
      <c r="J648" s="36">
        <v>27.6</v>
      </c>
      <c r="K648" s="82" t="s">
        <v>52</v>
      </c>
      <c r="L648" s="11"/>
      <c r="M648" s="69" t="s">
        <v>9</v>
      </c>
      <c r="N648" s="70" t="str">
        <f>B648</f>
        <v>Фрукты свежие</v>
      </c>
      <c r="O648" s="43">
        <v>62</v>
      </c>
      <c r="P648" s="43">
        <v>0.28000000000000003</v>
      </c>
      <c r="Q648" s="71"/>
      <c r="R648" s="43">
        <v>7.91</v>
      </c>
      <c r="S648" s="43">
        <v>32.200000000000003</v>
      </c>
      <c r="T648" s="119" t="s">
        <v>52</v>
      </c>
    </row>
    <row r="649" spans="1:20" ht="16.2" thickBot="1" x14ac:dyDescent="0.35">
      <c r="A649" s="8"/>
      <c r="B649" s="267"/>
      <c r="C649" s="267"/>
      <c r="D649" s="267"/>
      <c r="E649" s="268"/>
      <c r="F649" s="20"/>
      <c r="G649" s="20"/>
      <c r="H649" s="149"/>
      <c r="I649" s="14"/>
      <c r="J649" s="14"/>
      <c r="K649" s="22"/>
      <c r="L649" s="5"/>
      <c r="M649" s="8"/>
      <c r="N649" s="23"/>
      <c r="O649" s="23"/>
      <c r="P649" s="24"/>
      <c r="Q649" s="24"/>
      <c r="R649" s="24"/>
      <c r="S649" s="14"/>
      <c r="T649" s="118"/>
    </row>
    <row r="650" spans="1:20" ht="21.75" customHeight="1" thickBot="1" x14ac:dyDescent="0.35">
      <c r="A650" s="248" t="s">
        <v>10</v>
      </c>
      <c r="B650" s="258"/>
      <c r="C650" s="258"/>
      <c r="D650" s="258"/>
      <c r="E650" s="249"/>
      <c r="F650" s="52">
        <f>SUM(F648:F649)</f>
        <v>53</v>
      </c>
      <c r="G650" s="27">
        <f>SUM(G648:G649)</f>
        <v>0.24</v>
      </c>
      <c r="H650" s="27"/>
      <c r="I650" s="53">
        <f>SUM(I648:I649)</f>
        <v>6.78</v>
      </c>
      <c r="J650" s="53">
        <f>SUM(J648:J649)</f>
        <v>27.6</v>
      </c>
      <c r="K650" s="27"/>
      <c r="L650" s="3"/>
      <c r="M650" s="248" t="s">
        <v>10</v>
      </c>
      <c r="N650" s="258"/>
      <c r="O650" s="15">
        <f>SUM(O648:O649)</f>
        <v>62</v>
      </c>
      <c r="P650" s="27">
        <f>SUM(P648:P649)</f>
        <v>0.28000000000000003</v>
      </c>
      <c r="Q650" s="37"/>
      <c r="R650" s="27">
        <f>SUM(R648:R649)</f>
        <v>7.91</v>
      </c>
      <c r="S650" s="37">
        <f>SUM(S648:S649)</f>
        <v>32.200000000000003</v>
      </c>
      <c r="T650" s="86"/>
    </row>
    <row r="651" spans="1:20" ht="29.25" customHeight="1" x14ac:dyDescent="0.3">
      <c r="A651" s="59" t="s">
        <v>15</v>
      </c>
      <c r="B651" s="266" t="s">
        <v>77</v>
      </c>
      <c r="C651" s="267"/>
      <c r="D651" s="267"/>
      <c r="E651" s="268"/>
      <c r="F651" s="25">
        <v>15</v>
      </c>
      <c r="G651" s="25">
        <v>0.26</v>
      </c>
      <c r="H651" s="25">
        <v>0.02</v>
      </c>
      <c r="I651" s="56">
        <v>1.38</v>
      </c>
      <c r="J651" s="25">
        <v>6.4</v>
      </c>
      <c r="K651" s="89" t="s">
        <v>53</v>
      </c>
      <c r="L651" s="5"/>
      <c r="M651" s="72" t="s">
        <v>15</v>
      </c>
      <c r="N651" s="73" t="str">
        <f t="shared" ref="N651:N658" si="28">B651</f>
        <v>Морковь отварная</v>
      </c>
      <c r="O651" s="77">
        <v>20</v>
      </c>
      <c r="P651" s="77">
        <v>0.34</v>
      </c>
      <c r="Q651" s="76">
        <v>0.03</v>
      </c>
      <c r="R651" s="77">
        <v>1.79</v>
      </c>
      <c r="S651" s="77">
        <v>8.32</v>
      </c>
      <c r="T651" s="83" t="str">
        <f>K651</f>
        <v>4.10</v>
      </c>
    </row>
    <row r="652" spans="1:20" ht="30.75" customHeight="1" x14ac:dyDescent="0.3">
      <c r="A652" s="60"/>
      <c r="B652" s="252" t="s">
        <v>143</v>
      </c>
      <c r="C652" s="253"/>
      <c r="D652" s="253"/>
      <c r="E652" s="254"/>
      <c r="F652" s="19">
        <v>150</v>
      </c>
      <c r="G652" s="97">
        <v>6.1</v>
      </c>
      <c r="H652" s="97">
        <v>3.9</v>
      </c>
      <c r="I652" s="98">
        <v>14.2</v>
      </c>
      <c r="J652" s="96">
        <v>84.2</v>
      </c>
      <c r="K652" s="90" t="s">
        <v>42</v>
      </c>
      <c r="L652" s="3"/>
      <c r="M652" s="28"/>
      <c r="N652" s="74" t="str">
        <f t="shared" si="28"/>
        <v>Суп картофельный с клецками на курином бульоне</v>
      </c>
      <c r="O652" s="19">
        <v>180</v>
      </c>
      <c r="P652" s="19">
        <v>7.28</v>
      </c>
      <c r="Q652" s="39">
        <v>4.68</v>
      </c>
      <c r="R652" s="19">
        <v>16.88</v>
      </c>
      <c r="S652" s="19">
        <v>100.62</v>
      </c>
      <c r="T652" s="83" t="str">
        <f>K652</f>
        <v>2.23</v>
      </c>
    </row>
    <row r="653" spans="1:20" ht="33" customHeight="1" x14ac:dyDescent="0.3">
      <c r="A653" s="60"/>
      <c r="B653" s="252" t="s">
        <v>144</v>
      </c>
      <c r="C653" s="253"/>
      <c r="D653" s="253"/>
      <c r="E653" s="254"/>
      <c r="F653" s="19">
        <v>150</v>
      </c>
      <c r="G653" s="97">
        <v>8.1999999999999993</v>
      </c>
      <c r="H653" s="97">
        <v>7.5</v>
      </c>
      <c r="I653" s="98">
        <v>22.2</v>
      </c>
      <c r="J653" s="96">
        <v>188.7</v>
      </c>
      <c r="K653" s="90" t="s">
        <v>147</v>
      </c>
      <c r="L653" s="6"/>
      <c r="M653" s="28"/>
      <c r="N653" s="74" t="str">
        <f t="shared" si="28"/>
        <v>Картофель тушеный с мясом птицы</v>
      </c>
      <c r="O653" s="19">
        <v>180</v>
      </c>
      <c r="P653" s="19">
        <v>10.4</v>
      </c>
      <c r="Q653" s="39">
        <v>10.1</v>
      </c>
      <c r="R653" s="19">
        <v>24.7</v>
      </c>
      <c r="S653" s="19">
        <v>230.8</v>
      </c>
      <c r="T653" s="95" t="str">
        <f t="shared" ref="T653:T658" si="29">K653</f>
        <v>3.24.6</v>
      </c>
    </row>
    <row r="654" spans="1:20" ht="15.6" hidden="1" x14ac:dyDescent="0.3">
      <c r="A654" s="60"/>
      <c r="B654" s="252"/>
      <c r="C654" s="253"/>
      <c r="D654" s="253"/>
      <c r="E654" s="254"/>
      <c r="F654" s="19"/>
      <c r="G654" s="97"/>
      <c r="H654" s="97"/>
      <c r="I654" s="98"/>
      <c r="J654" s="19"/>
      <c r="K654" s="90"/>
      <c r="L654" s="6"/>
      <c r="M654" s="28"/>
      <c r="N654" s="74">
        <f t="shared" si="28"/>
        <v>0</v>
      </c>
      <c r="O654" s="19"/>
      <c r="P654" s="19"/>
      <c r="Q654" s="39"/>
      <c r="R654" s="19"/>
      <c r="S654" s="19"/>
      <c r="T654" s="95">
        <f t="shared" si="29"/>
        <v>0</v>
      </c>
    </row>
    <row r="655" spans="1:20" ht="15.6" hidden="1" x14ac:dyDescent="0.3">
      <c r="A655" s="60"/>
      <c r="B655" s="252"/>
      <c r="C655" s="253"/>
      <c r="D655" s="253"/>
      <c r="E655" s="254"/>
      <c r="F655" s="19"/>
      <c r="G655" s="97"/>
      <c r="H655" s="97"/>
      <c r="I655" s="98"/>
      <c r="J655" s="19"/>
      <c r="K655" s="90"/>
      <c r="L655" s="6"/>
      <c r="M655" s="60"/>
      <c r="N655" s="74">
        <f t="shared" si="28"/>
        <v>0</v>
      </c>
      <c r="O655" s="19"/>
      <c r="P655" s="19"/>
      <c r="Q655" s="39"/>
      <c r="R655" s="19"/>
      <c r="S655" s="19"/>
      <c r="T655" s="95">
        <f t="shared" si="29"/>
        <v>0</v>
      </c>
    </row>
    <row r="656" spans="1:20" ht="27.75" customHeight="1" x14ac:dyDescent="0.3">
      <c r="A656" s="60"/>
      <c r="B656" s="252" t="s">
        <v>84</v>
      </c>
      <c r="C656" s="253"/>
      <c r="D656" s="253"/>
      <c r="E656" s="254"/>
      <c r="F656" s="19">
        <v>100</v>
      </c>
      <c r="G656" s="97">
        <v>0.1</v>
      </c>
      <c r="H656" s="97"/>
      <c r="I656" s="98">
        <v>12</v>
      </c>
      <c r="J656" s="19">
        <v>50</v>
      </c>
      <c r="K656" s="90" t="s">
        <v>85</v>
      </c>
      <c r="L656" s="6"/>
      <c r="M656" s="28"/>
      <c r="N656" s="74" t="str">
        <f t="shared" si="28"/>
        <v>Сок фруктовый</v>
      </c>
      <c r="O656" s="19">
        <v>130</v>
      </c>
      <c r="P656" s="19">
        <v>0.13</v>
      </c>
      <c r="Q656" s="39"/>
      <c r="R656" s="19">
        <v>15.6</v>
      </c>
      <c r="S656" s="19">
        <v>65</v>
      </c>
      <c r="T656" s="95" t="str">
        <f t="shared" si="29"/>
        <v>7.8</v>
      </c>
    </row>
    <row r="657" spans="1:20" ht="27" customHeight="1" x14ac:dyDescent="0.3">
      <c r="A657" s="60"/>
      <c r="B657" s="252" t="s">
        <v>16</v>
      </c>
      <c r="C657" s="253"/>
      <c r="D657" s="253"/>
      <c r="E657" s="254"/>
      <c r="F657" s="19">
        <v>30</v>
      </c>
      <c r="G657" s="97">
        <v>2.4300000000000002</v>
      </c>
      <c r="H657" s="97">
        <v>0.3</v>
      </c>
      <c r="I657" s="98">
        <v>14.64</v>
      </c>
      <c r="J657" s="19">
        <v>72.599999999999994</v>
      </c>
      <c r="K657" s="90" t="s">
        <v>37</v>
      </c>
      <c r="L657" s="6"/>
      <c r="M657" s="60"/>
      <c r="N657" s="74" t="str">
        <f t="shared" si="28"/>
        <v>Хлеб пшеничный</v>
      </c>
      <c r="O657" s="19">
        <v>40</v>
      </c>
      <c r="P657" s="19">
        <v>3.24</v>
      </c>
      <c r="Q657" s="39">
        <v>0.4</v>
      </c>
      <c r="R657" s="19">
        <v>16.52</v>
      </c>
      <c r="S657" s="19">
        <v>96.8</v>
      </c>
      <c r="T657" s="95" t="str">
        <f t="shared" si="29"/>
        <v>7.8.2</v>
      </c>
    </row>
    <row r="658" spans="1:20" ht="26.25" customHeight="1" thickBot="1" x14ac:dyDescent="0.35">
      <c r="A658" s="61"/>
      <c r="B658" s="255" t="s">
        <v>29</v>
      </c>
      <c r="C658" s="256"/>
      <c r="D658" s="256"/>
      <c r="E658" s="257"/>
      <c r="F658" s="115">
        <v>30</v>
      </c>
      <c r="G658" s="99">
        <v>3.9</v>
      </c>
      <c r="H658" s="99">
        <v>0.9</v>
      </c>
      <c r="I658" s="100">
        <v>12</v>
      </c>
      <c r="J658" s="78">
        <v>75</v>
      </c>
      <c r="K658" s="90" t="s">
        <v>37</v>
      </c>
      <c r="L658" s="6"/>
      <c r="M658" s="29"/>
      <c r="N658" s="75" t="str">
        <f t="shared" si="28"/>
        <v>Хлеб ржаной</v>
      </c>
      <c r="O658" s="78">
        <v>40</v>
      </c>
      <c r="P658" s="108">
        <v>5.2</v>
      </c>
      <c r="Q658" s="109">
        <v>1.2</v>
      </c>
      <c r="R658" s="108">
        <v>16</v>
      </c>
      <c r="S658" s="110">
        <v>100</v>
      </c>
      <c r="T658" s="95" t="str">
        <f t="shared" si="29"/>
        <v>7.8.2</v>
      </c>
    </row>
    <row r="659" spans="1:20" ht="21" customHeight="1" thickBot="1" x14ac:dyDescent="0.35">
      <c r="A659" s="248" t="s">
        <v>11</v>
      </c>
      <c r="B659" s="258"/>
      <c r="C659" s="258"/>
      <c r="D659" s="258"/>
      <c r="E659" s="249"/>
      <c r="F659" s="55">
        <f>SUM(F651:F658)</f>
        <v>475</v>
      </c>
      <c r="G659" s="52">
        <f>SUM(G651:G658)</f>
        <v>20.99</v>
      </c>
      <c r="H659" s="27">
        <f>SUM(H651:H658)</f>
        <v>12.620000000000001</v>
      </c>
      <c r="I659" s="53">
        <f>SUM(I651:I658)</f>
        <v>76.42</v>
      </c>
      <c r="J659" s="37">
        <f>SUM(J651:J658)</f>
        <v>476.9</v>
      </c>
      <c r="K659" s="92"/>
      <c r="L659" s="6"/>
      <c r="M659" s="248" t="s">
        <v>11</v>
      </c>
      <c r="N659" s="259"/>
      <c r="O659" s="37">
        <f>SUM(O651:O658)</f>
        <v>590</v>
      </c>
      <c r="P659" s="27">
        <f>SUM(P651:P658)</f>
        <v>26.59</v>
      </c>
      <c r="Q659" s="37">
        <f>SUM(Q651:Q658)</f>
        <v>16.41</v>
      </c>
      <c r="R659" s="27">
        <f>SUM(R651:R658)</f>
        <v>91.49</v>
      </c>
      <c r="S659" s="37">
        <f>SUM(S651:S658)</f>
        <v>601.54</v>
      </c>
      <c r="T659" s="86"/>
    </row>
    <row r="660" spans="1:20" ht="15.6" x14ac:dyDescent="0.3">
      <c r="A660" s="72" t="s">
        <v>12</v>
      </c>
      <c r="B660" s="260" t="s">
        <v>145</v>
      </c>
      <c r="C660" s="261"/>
      <c r="D660" s="261"/>
      <c r="E660" s="262"/>
      <c r="F660" s="77">
        <v>15</v>
      </c>
      <c r="G660" s="77">
        <v>1.1299999999999999</v>
      </c>
      <c r="H660" s="113">
        <v>1.77</v>
      </c>
      <c r="I660" s="77">
        <v>11.24</v>
      </c>
      <c r="J660" s="113">
        <v>62.55</v>
      </c>
      <c r="K660" s="114" t="s">
        <v>148</v>
      </c>
      <c r="L660" s="5"/>
      <c r="M660" s="72" t="str">
        <f>A660</f>
        <v>Полдник</v>
      </c>
      <c r="N660" s="73" t="str">
        <f>B660</f>
        <v>Кондитерские изделия (печенье)</v>
      </c>
      <c r="O660" s="77">
        <v>20</v>
      </c>
      <c r="P660" s="51">
        <v>1.5</v>
      </c>
      <c r="Q660" s="76">
        <v>2.36</v>
      </c>
      <c r="R660" s="51">
        <v>14.98</v>
      </c>
      <c r="S660" s="77">
        <v>83.4</v>
      </c>
      <c r="T660" s="83" t="str">
        <f>K660</f>
        <v>7.8.3</v>
      </c>
    </row>
    <row r="661" spans="1:20" ht="16.2" thickBot="1" x14ac:dyDescent="0.35">
      <c r="A661" s="111"/>
      <c r="B661" s="263" t="s">
        <v>146</v>
      </c>
      <c r="C661" s="264"/>
      <c r="D661" s="264"/>
      <c r="E661" s="265"/>
      <c r="F661" s="20">
        <v>120</v>
      </c>
      <c r="G661" s="20">
        <v>3.53</v>
      </c>
      <c r="H661" s="149">
        <v>3.15</v>
      </c>
      <c r="I661" s="20">
        <v>5.92</v>
      </c>
      <c r="J661" s="149">
        <v>65.52</v>
      </c>
      <c r="K661" s="89" t="s">
        <v>149</v>
      </c>
      <c r="L661" s="5"/>
      <c r="M661" s="112"/>
      <c r="N661" s="73" t="str">
        <f>B661</f>
        <v>Молоко кипяченое</v>
      </c>
      <c r="O661" s="51">
        <v>150</v>
      </c>
      <c r="P661" s="51">
        <v>4.42</v>
      </c>
      <c r="Q661" s="76">
        <v>3.95</v>
      </c>
      <c r="R661" s="51">
        <v>7.43</v>
      </c>
      <c r="S661" s="51">
        <v>82.16</v>
      </c>
      <c r="T661" s="83" t="str">
        <f>K661</f>
        <v>7.7</v>
      </c>
    </row>
    <row r="662" spans="1:20" ht="16.2" hidden="1" thickBot="1" x14ac:dyDescent="0.35">
      <c r="A662" s="60"/>
      <c r="B662" s="252"/>
      <c r="C662" s="253"/>
      <c r="D662" s="253"/>
      <c r="E662" s="254"/>
      <c r="F662" s="19"/>
      <c r="G662" s="19"/>
      <c r="H662" s="39"/>
      <c r="I662" s="19"/>
      <c r="J662" s="39"/>
      <c r="K662" s="90"/>
      <c r="L662" s="6"/>
      <c r="M662" s="60"/>
      <c r="N662" s="74">
        <f>B662</f>
        <v>0</v>
      </c>
      <c r="O662" s="19"/>
      <c r="P662" s="19"/>
      <c r="Q662" s="39"/>
      <c r="R662" s="19"/>
      <c r="S662" s="19"/>
      <c r="T662" s="83">
        <f>K662</f>
        <v>0</v>
      </c>
    </row>
    <row r="663" spans="1:20" ht="24.75" hidden="1" customHeight="1" thickBot="1" x14ac:dyDescent="0.35">
      <c r="A663" s="60"/>
      <c r="B663" s="295"/>
      <c r="C663" s="295"/>
      <c r="D663" s="295"/>
      <c r="E663" s="295"/>
      <c r="F663" s="19"/>
      <c r="G663" s="19"/>
      <c r="H663" s="39"/>
      <c r="I663" s="19"/>
      <c r="J663" s="39"/>
      <c r="K663" s="90"/>
      <c r="L663" s="6"/>
      <c r="M663" s="60"/>
      <c r="N663" s="74">
        <f>B663</f>
        <v>0</v>
      </c>
      <c r="O663" s="19"/>
      <c r="P663" s="19"/>
      <c r="Q663" s="39"/>
      <c r="R663" s="19"/>
      <c r="S663" s="19"/>
      <c r="T663" s="83">
        <f>K663</f>
        <v>0</v>
      </c>
    </row>
    <row r="664" spans="1:20" ht="16.2" hidden="1" thickBot="1" x14ac:dyDescent="0.35">
      <c r="A664" s="61"/>
      <c r="B664" s="291"/>
      <c r="C664" s="292"/>
      <c r="D664" s="292"/>
      <c r="E664" s="293"/>
      <c r="F664" s="26"/>
      <c r="G664" s="54"/>
      <c r="H664" s="58"/>
      <c r="I664" s="54"/>
      <c r="J664" s="57"/>
      <c r="K664" s="93"/>
      <c r="L664" s="6"/>
      <c r="M664" s="61"/>
      <c r="N664" s="75"/>
      <c r="O664" s="61"/>
      <c r="P664" s="61"/>
      <c r="Q664" s="75"/>
      <c r="R664" s="61"/>
      <c r="S664" s="78"/>
      <c r="T664" s="83">
        <f>K664</f>
        <v>0</v>
      </c>
    </row>
    <row r="665" spans="1:20" ht="21.75" customHeight="1" thickBot="1" x14ac:dyDescent="0.35">
      <c r="A665" s="248" t="s">
        <v>13</v>
      </c>
      <c r="B665" s="258"/>
      <c r="C665" s="258"/>
      <c r="D665" s="258"/>
      <c r="E665" s="249"/>
      <c r="F665" s="27">
        <f>SUM(F660:F664)</f>
        <v>135</v>
      </c>
      <c r="G665" s="52">
        <f>SUM(G660:G664)</f>
        <v>4.66</v>
      </c>
      <c r="H665" s="27">
        <f>SUM(H660:H664)</f>
        <v>4.92</v>
      </c>
      <c r="I665" s="53">
        <f>SUM(I660:I664)</f>
        <v>17.16</v>
      </c>
      <c r="J665" s="27">
        <f>SUM(J660:J664)</f>
        <v>128.07</v>
      </c>
      <c r="K665" s="92"/>
      <c r="L665" s="6"/>
      <c r="M665" s="248" t="s">
        <v>13</v>
      </c>
      <c r="N665" s="249"/>
      <c r="O665" s="27">
        <f>SUM(O660:O664)</f>
        <v>170</v>
      </c>
      <c r="P665" s="52">
        <f>SUM(P660:P664)</f>
        <v>5.92</v>
      </c>
      <c r="Q665" s="27">
        <f>SUM(Q660:Q664)</f>
        <v>6.3100000000000005</v>
      </c>
      <c r="R665" s="53">
        <f>SUM(R660:R664)</f>
        <v>22.41</v>
      </c>
      <c r="S665" s="37">
        <f>SUM(S660:S664)</f>
        <v>165.56</v>
      </c>
      <c r="T665" s="86"/>
    </row>
    <row r="666" spans="1:20" ht="21" customHeight="1" thickBot="1" x14ac:dyDescent="0.35">
      <c r="A666" s="250" t="s">
        <v>17</v>
      </c>
      <c r="B666" s="251"/>
      <c r="C666" s="251"/>
      <c r="D666" s="251"/>
      <c r="E666" s="251"/>
      <c r="F666" s="104">
        <f>F647+F650+F659+F665</f>
        <v>973</v>
      </c>
      <c r="G666" s="104">
        <f>G647+G650+G659+G665</f>
        <v>30.701999999999998</v>
      </c>
      <c r="H666" s="106">
        <f>H647+H650+H659+H665</f>
        <v>25.67</v>
      </c>
      <c r="I666" s="107">
        <f>I647+I650+I659+I665</f>
        <v>135.45099999999999</v>
      </c>
      <c r="J666" s="105">
        <f>J647+J650+J659+J665</f>
        <v>889.06799999999998</v>
      </c>
      <c r="K666" s="94"/>
      <c r="L666" s="7"/>
      <c r="M666" s="250" t="str">
        <f>A666</f>
        <v>Итого за день:</v>
      </c>
      <c r="N666" s="251"/>
      <c r="O666" s="106">
        <f>O647+O650+O659+O665</f>
        <v>1192</v>
      </c>
      <c r="P666" s="105">
        <f>P647+P650+P659+P665</f>
        <v>38.632000000000005</v>
      </c>
      <c r="Q666" s="106">
        <f>Q647+Q650+Q659+Q665</f>
        <v>32.57</v>
      </c>
      <c r="R666" s="105">
        <f>R647+R650+R659+R665</f>
        <v>158.42999999999998</v>
      </c>
      <c r="S666" s="106">
        <f>S647+S650+S659+S665</f>
        <v>1115.8419999999999</v>
      </c>
      <c r="T666" s="88"/>
    </row>
    <row r="667" spans="1:20" x14ac:dyDescent="0.3">
      <c r="K667" s="7"/>
    </row>
    <row r="668" spans="1:20" x14ac:dyDescent="0.3">
      <c r="K668" s="7"/>
    </row>
    <row r="670" spans="1:20" ht="15.75" customHeight="1" x14ac:dyDescent="0.3">
      <c r="A670" s="270" t="s">
        <v>92</v>
      </c>
      <c r="B670" s="270"/>
      <c r="C670" s="270"/>
      <c r="D670" s="270"/>
      <c r="E670" s="270"/>
      <c r="F670" s="270"/>
      <c r="G670" s="270"/>
      <c r="H670" s="270"/>
      <c r="I670" s="270"/>
      <c r="J670" s="270"/>
      <c r="K670" s="270"/>
      <c r="L670" s="3"/>
      <c r="Q670" s="270" t="s">
        <v>92</v>
      </c>
      <c r="R670" s="270"/>
      <c r="S670" s="270"/>
      <c r="T670" s="270"/>
    </row>
    <row r="671" spans="1:20" ht="15.75" customHeight="1" x14ac:dyDescent="0.3">
      <c r="A671" s="270" t="s">
        <v>93</v>
      </c>
      <c r="B671" s="270"/>
      <c r="C671" s="270"/>
      <c r="D671" s="270"/>
      <c r="E671" s="270"/>
      <c r="F671" s="270"/>
      <c r="G671" s="270"/>
      <c r="H671" s="270"/>
      <c r="I671" s="270"/>
      <c r="J671" s="270"/>
      <c r="K671" s="270"/>
      <c r="L671" s="3"/>
      <c r="Q671" s="270" t="s">
        <v>93</v>
      </c>
      <c r="R671" s="270"/>
      <c r="S671" s="270"/>
      <c r="T671" s="270"/>
    </row>
    <row r="672" spans="1:20" ht="15.75" customHeight="1" x14ac:dyDescent="0.3">
      <c r="A672" s="270" t="s">
        <v>94</v>
      </c>
      <c r="B672" s="270"/>
      <c r="C672" s="270"/>
      <c r="D672" s="270"/>
      <c r="E672" s="270"/>
      <c r="F672" s="270"/>
      <c r="G672" s="270"/>
      <c r="H672" s="270"/>
      <c r="I672" s="270"/>
      <c r="J672" s="270"/>
      <c r="K672" s="270"/>
      <c r="L672" s="3"/>
      <c r="Q672" s="270" t="s">
        <v>94</v>
      </c>
      <c r="R672" s="270"/>
      <c r="S672" s="270"/>
      <c r="T672" s="270"/>
    </row>
    <row r="673" spans="1:20" ht="15.75" customHeight="1" x14ac:dyDescent="0.3">
      <c r="A673" s="270" t="s">
        <v>95</v>
      </c>
      <c r="B673" s="270"/>
      <c r="C673" s="270"/>
      <c r="D673" s="270"/>
      <c r="E673" s="270"/>
      <c r="F673" s="270"/>
      <c r="G673" s="270"/>
      <c r="H673" s="270"/>
      <c r="I673" s="270"/>
      <c r="J673" s="270"/>
      <c r="K673" s="270"/>
      <c r="L673" s="3"/>
      <c r="Q673" s="270" t="s">
        <v>96</v>
      </c>
      <c r="R673" s="270"/>
      <c r="S673" s="270"/>
      <c r="T673" s="270"/>
    </row>
    <row r="674" spans="1:20" ht="15.6" x14ac:dyDescent="0.3">
      <c r="A674" s="294"/>
      <c r="B674" s="294"/>
      <c r="C674" s="294"/>
      <c r="D674" s="294"/>
      <c r="E674" s="294"/>
      <c r="F674" s="294"/>
      <c r="G674" s="294"/>
      <c r="H674" s="149"/>
      <c r="I674" s="3"/>
      <c r="J674" s="3"/>
      <c r="K674" s="3"/>
      <c r="L674" s="3"/>
      <c r="Q674" s="294" t="s">
        <v>0</v>
      </c>
      <c r="R674" s="294"/>
      <c r="S674" s="294"/>
      <c r="T674" s="294"/>
    </row>
    <row r="675" spans="1:20" ht="15.6" x14ac:dyDescent="0.3">
      <c r="A675" s="294" t="s">
        <v>97</v>
      </c>
      <c r="B675" s="294"/>
      <c r="C675" s="294"/>
      <c r="D675" s="294"/>
      <c r="E675" s="294"/>
      <c r="F675" s="294"/>
      <c r="G675" s="294"/>
      <c r="H675" s="294"/>
      <c r="I675" s="294"/>
      <c r="J675" s="294"/>
      <c r="K675" s="294"/>
      <c r="L675" s="3"/>
      <c r="M675" s="294" t="s">
        <v>97</v>
      </c>
      <c r="N675" s="294"/>
      <c r="O675" s="294"/>
      <c r="P675" s="294"/>
      <c r="Q675" s="294"/>
      <c r="R675" s="294"/>
      <c r="S675" s="294"/>
      <c r="T675" s="294"/>
    </row>
    <row r="676" spans="1:20" ht="15.75" customHeight="1" x14ac:dyDescent="0.3">
      <c r="A676" s="294" t="s">
        <v>98</v>
      </c>
      <c r="B676" s="294"/>
      <c r="C676" s="294"/>
      <c r="D676" s="294"/>
      <c r="E676" s="294"/>
      <c r="F676" s="294"/>
      <c r="G676" s="294"/>
      <c r="H676" s="294"/>
      <c r="I676" s="294"/>
      <c r="J676" s="294"/>
      <c r="K676" s="294"/>
      <c r="L676" s="3"/>
      <c r="M676" s="294" t="s">
        <v>99</v>
      </c>
      <c r="N676" s="294"/>
      <c r="O676" s="294"/>
      <c r="P676" s="294"/>
      <c r="Q676" s="294"/>
      <c r="R676" s="294"/>
      <c r="S676" s="294"/>
      <c r="T676" s="294"/>
    </row>
    <row r="677" spans="1:20" ht="15.75" customHeight="1" x14ac:dyDescent="0.3">
      <c r="A677" s="270"/>
      <c r="B677" s="270"/>
      <c r="C677" s="270"/>
      <c r="D677" s="270"/>
      <c r="E677" s="270"/>
      <c r="F677" s="270"/>
      <c r="G677" s="270"/>
      <c r="H677" s="270"/>
      <c r="I677" s="270"/>
      <c r="J677" s="270"/>
      <c r="K677" s="148"/>
      <c r="L677" s="148"/>
      <c r="M677" s="270"/>
      <c r="N677" s="270"/>
      <c r="O677" s="270"/>
      <c r="P677" s="270"/>
      <c r="Q677" s="270"/>
      <c r="R677" s="270"/>
      <c r="S677" s="270"/>
    </row>
    <row r="678" spans="1:20" x14ac:dyDescent="0.3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150"/>
      <c r="L678" s="150"/>
      <c r="M678" s="233"/>
      <c r="N678" s="233"/>
      <c r="O678" s="233"/>
      <c r="P678" s="233"/>
      <c r="Q678" s="233"/>
      <c r="R678" s="233"/>
      <c r="S678" s="233"/>
    </row>
    <row r="679" spans="1:20" ht="21" thickBot="1" x14ac:dyDescent="0.35">
      <c r="A679" s="234" t="s">
        <v>158</v>
      </c>
      <c r="B679" s="234"/>
      <c r="C679" s="234"/>
      <c r="D679" s="234"/>
      <c r="E679" s="234"/>
      <c r="F679" s="234"/>
      <c r="G679" s="234"/>
      <c r="H679" s="234"/>
      <c r="I679" s="234"/>
      <c r="J679" s="234"/>
      <c r="K679" s="16"/>
      <c r="L679" s="9"/>
      <c r="M679" s="234" t="s">
        <v>159</v>
      </c>
      <c r="N679" s="234"/>
      <c r="O679" s="234"/>
      <c r="P679" s="234"/>
      <c r="Q679" s="234"/>
      <c r="R679" s="234"/>
      <c r="S679" s="234"/>
    </row>
    <row r="680" spans="1:20" ht="20.25" customHeight="1" thickBot="1" x14ac:dyDescent="0.35">
      <c r="A680" s="235" t="s">
        <v>1</v>
      </c>
      <c r="B680" s="237" t="s">
        <v>4</v>
      </c>
      <c r="C680" s="238"/>
      <c r="D680" s="238"/>
      <c r="E680" s="239"/>
      <c r="F680" s="235" t="s">
        <v>2</v>
      </c>
      <c r="G680" s="243" t="s">
        <v>33</v>
      </c>
      <c r="H680" s="244"/>
      <c r="I680" s="245"/>
      <c r="J680" s="246" t="s">
        <v>3</v>
      </c>
      <c r="K680" s="285" t="s">
        <v>34</v>
      </c>
      <c r="L680" s="9"/>
      <c r="M680" s="287" t="s">
        <v>1</v>
      </c>
      <c r="N680" s="289" t="s">
        <v>4</v>
      </c>
      <c r="O680" s="246" t="s">
        <v>2</v>
      </c>
      <c r="P680" s="243" t="s">
        <v>33</v>
      </c>
      <c r="Q680" s="244"/>
      <c r="R680" s="245"/>
      <c r="S680" s="289" t="s">
        <v>3</v>
      </c>
      <c r="T680" s="278" t="s">
        <v>34</v>
      </c>
    </row>
    <row r="681" spans="1:20" ht="24.75" customHeight="1" thickBot="1" x14ac:dyDescent="0.35">
      <c r="A681" s="236"/>
      <c r="B681" s="240"/>
      <c r="C681" s="241"/>
      <c r="D681" s="241"/>
      <c r="E681" s="242"/>
      <c r="F681" s="236"/>
      <c r="G681" s="31" t="s">
        <v>30</v>
      </c>
      <c r="H681" s="31" t="s">
        <v>31</v>
      </c>
      <c r="I681" s="31" t="s">
        <v>32</v>
      </c>
      <c r="J681" s="247"/>
      <c r="K681" s="286"/>
      <c r="L681" s="10"/>
      <c r="M681" s="288"/>
      <c r="N681" s="290"/>
      <c r="O681" s="247"/>
      <c r="P681" s="147" t="str">
        <f>G681</f>
        <v>Б</v>
      </c>
      <c r="Q681" s="147" t="str">
        <f>H681</f>
        <v>Ж</v>
      </c>
      <c r="R681" s="146" t="str">
        <f>I681</f>
        <v>У</v>
      </c>
      <c r="S681" s="290"/>
      <c r="T681" s="279"/>
    </row>
    <row r="682" spans="1:20" ht="16.5" customHeight="1" x14ac:dyDescent="0.3">
      <c r="A682" s="44" t="s">
        <v>5</v>
      </c>
      <c r="B682" s="280" t="s">
        <v>21</v>
      </c>
      <c r="C682" s="280"/>
      <c r="D682" s="280"/>
      <c r="E682" s="280"/>
      <c r="F682" s="40">
        <v>130</v>
      </c>
      <c r="G682" s="40">
        <v>2.29</v>
      </c>
      <c r="H682" s="17">
        <v>9.3699999999999992</v>
      </c>
      <c r="I682" s="40">
        <v>15.27</v>
      </c>
      <c r="J682" s="17">
        <v>156.22</v>
      </c>
      <c r="K682" s="79" t="s">
        <v>35</v>
      </c>
      <c r="L682" s="11"/>
      <c r="M682" s="63" t="s">
        <v>5</v>
      </c>
      <c r="N682" s="64" t="str">
        <f>B682</f>
        <v>Каша молочная жидкая манная</v>
      </c>
      <c r="O682" s="68">
        <v>150</v>
      </c>
      <c r="P682" s="67">
        <v>2.65</v>
      </c>
      <c r="Q682" s="68">
        <v>11.38</v>
      </c>
      <c r="R682" s="67">
        <v>17.7</v>
      </c>
      <c r="S682" s="68">
        <v>185.73</v>
      </c>
      <c r="T682" s="83" t="str">
        <f>K682</f>
        <v>7.45</v>
      </c>
    </row>
    <row r="683" spans="1:20" ht="23.25" customHeight="1" x14ac:dyDescent="0.3">
      <c r="A683" s="45"/>
      <c r="B683" s="281" t="s">
        <v>20</v>
      </c>
      <c r="C683" s="281"/>
      <c r="D683" s="281"/>
      <c r="E683" s="281"/>
      <c r="F683" s="18">
        <v>150</v>
      </c>
      <c r="G683" s="18">
        <v>0.28000000000000003</v>
      </c>
      <c r="H683" s="33">
        <v>4.28</v>
      </c>
      <c r="I683" s="18">
        <v>5.46</v>
      </c>
      <c r="J683" s="33">
        <v>61.79</v>
      </c>
      <c r="K683" s="80" t="s">
        <v>36</v>
      </c>
      <c r="L683" s="12"/>
      <c r="M683" s="45"/>
      <c r="N683" s="65" t="str">
        <f>B683</f>
        <v>Какао на молочных сливках</v>
      </c>
      <c r="O683" s="18">
        <v>180</v>
      </c>
      <c r="P683" s="33">
        <v>0.35</v>
      </c>
      <c r="Q683" s="18">
        <v>5.69</v>
      </c>
      <c r="R683" s="33">
        <v>7.34</v>
      </c>
      <c r="S683" s="18">
        <v>82.46</v>
      </c>
      <c r="T683" s="84" t="str">
        <f>K683</f>
        <v>7.3</v>
      </c>
    </row>
    <row r="684" spans="1:20" ht="20.25" customHeight="1" x14ac:dyDescent="0.3">
      <c r="A684" s="45"/>
      <c r="B684" s="281" t="s">
        <v>14</v>
      </c>
      <c r="C684" s="281"/>
      <c r="D684" s="281"/>
      <c r="E684" s="281"/>
      <c r="F684" s="18">
        <v>30</v>
      </c>
      <c r="G684" s="18">
        <v>2.25</v>
      </c>
      <c r="H684" s="33">
        <v>0.87</v>
      </c>
      <c r="I684" s="18">
        <v>15.27</v>
      </c>
      <c r="J684" s="101">
        <v>79.2</v>
      </c>
      <c r="K684" s="80" t="s">
        <v>37</v>
      </c>
      <c r="L684" s="12"/>
      <c r="M684" s="45"/>
      <c r="N684" s="65" t="str">
        <f>B684</f>
        <v>Батон  (пшеничный)</v>
      </c>
      <c r="O684" s="18">
        <v>40</v>
      </c>
      <c r="P684" s="33">
        <v>3</v>
      </c>
      <c r="Q684" s="18">
        <v>1.1599999999999999</v>
      </c>
      <c r="R684" s="33">
        <v>20.36</v>
      </c>
      <c r="S684" s="18">
        <v>105.6</v>
      </c>
      <c r="T684" s="84" t="str">
        <f>K684</f>
        <v>7.8.2</v>
      </c>
    </row>
    <row r="685" spans="1:20" ht="20.25" customHeight="1" x14ac:dyDescent="0.3">
      <c r="A685" s="45"/>
      <c r="B685" s="282" t="s">
        <v>7</v>
      </c>
      <c r="C685" s="283"/>
      <c r="D685" s="283"/>
      <c r="E685" s="284"/>
      <c r="F685" s="18">
        <v>5</v>
      </c>
      <c r="G685" s="18">
        <v>0.05</v>
      </c>
      <c r="H685" s="33">
        <v>3.63</v>
      </c>
      <c r="I685" s="18">
        <v>7.0000000000000007E-2</v>
      </c>
      <c r="J685" s="101">
        <v>33.1</v>
      </c>
      <c r="K685" s="80" t="s">
        <v>38</v>
      </c>
      <c r="L685" s="12"/>
      <c r="M685" s="45"/>
      <c r="N685" s="65" t="str">
        <f>B685</f>
        <v>Масло сливочное</v>
      </c>
      <c r="O685" s="18">
        <v>6</v>
      </c>
      <c r="P685" s="33">
        <v>0.06</v>
      </c>
      <c r="Q685" s="18">
        <v>4.3499999999999996</v>
      </c>
      <c r="R685" s="33">
        <v>8.4000000000000005E-2</v>
      </c>
      <c r="S685" s="18">
        <v>39.72</v>
      </c>
      <c r="T685" s="84" t="str">
        <f>K685</f>
        <v>1.63</v>
      </c>
    </row>
    <row r="686" spans="1:20" ht="22.5" customHeight="1" thickBot="1" x14ac:dyDescent="0.35">
      <c r="A686" s="46"/>
      <c r="B686" s="282" t="s">
        <v>19</v>
      </c>
      <c r="C686" s="283"/>
      <c r="D686" s="283"/>
      <c r="E686" s="284"/>
      <c r="F686" s="41">
        <v>9</v>
      </c>
      <c r="G686" s="48">
        <v>8.2000000000000003E-2</v>
      </c>
      <c r="H686" s="34">
        <v>6.6920000000000002</v>
      </c>
      <c r="I686" s="48">
        <v>0.129</v>
      </c>
      <c r="J686" s="47">
        <v>61.103000000000002</v>
      </c>
      <c r="K686" s="81" t="s">
        <v>39</v>
      </c>
      <c r="L686" s="12"/>
      <c r="M686" s="46"/>
      <c r="N686" s="66" t="str">
        <f>B686</f>
        <v>Сыр твердый</v>
      </c>
      <c r="O686" s="48">
        <v>10</v>
      </c>
      <c r="P686" s="34">
        <v>0.10299999999999999</v>
      </c>
      <c r="Q686" s="48">
        <v>7.4390000000000001</v>
      </c>
      <c r="R686" s="34">
        <v>0.14399999999999999</v>
      </c>
      <c r="S686" s="48">
        <v>67.921000000000006</v>
      </c>
      <c r="T686" s="85" t="str">
        <f>K686</f>
        <v>1.68</v>
      </c>
    </row>
    <row r="687" spans="1:20" ht="16.2" thickBot="1" x14ac:dyDescent="0.35">
      <c r="A687" s="272" t="s">
        <v>8</v>
      </c>
      <c r="B687" s="273"/>
      <c r="C687" s="273"/>
      <c r="D687" s="273"/>
      <c r="E687" s="274"/>
      <c r="F687" s="50">
        <f>SUM(F682:F686)</f>
        <v>324</v>
      </c>
      <c r="G687" s="42">
        <f>SUM(G682:G686)</f>
        <v>4.952</v>
      </c>
      <c r="H687" s="42">
        <f>SUM(H682:H686)</f>
        <v>24.841999999999999</v>
      </c>
      <c r="I687" s="42">
        <f>SUM(I682:I686)</f>
        <v>36.198999999999998</v>
      </c>
      <c r="J687" s="49">
        <f>SUM(J682:J686)</f>
        <v>391.41300000000001</v>
      </c>
      <c r="K687" s="21"/>
      <c r="L687" s="13"/>
      <c r="M687" s="272" t="s">
        <v>8</v>
      </c>
      <c r="N687" s="274"/>
      <c r="O687" s="42">
        <f>SUM(O682:O686)</f>
        <v>386</v>
      </c>
      <c r="P687" s="50">
        <f>SUM(P682:P686)</f>
        <v>6.1629999999999994</v>
      </c>
      <c r="Q687" s="42">
        <f>SUM(Q682:Q686)</f>
        <v>30.018999999999998</v>
      </c>
      <c r="R687" s="103">
        <f>SUM(R682:R686)</f>
        <v>45.628</v>
      </c>
      <c r="S687" s="35">
        <f>SUM(S682:S686)</f>
        <v>481.43099999999998</v>
      </c>
      <c r="T687" s="86"/>
    </row>
    <row r="688" spans="1:20" ht="31.8" thickBot="1" x14ac:dyDescent="0.35">
      <c r="A688" s="62" t="s">
        <v>9</v>
      </c>
      <c r="B688" s="275" t="s">
        <v>22</v>
      </c>
      <c r="C688" s="276"/>
      <c r="D688" s="276"/>
      <c r="E688" s="277"/>
      <c r="F688" s="43">
        <v>100</v>
      </c>
      <c r="G688" s="43">
        <v>0.2</v>
      </c>
      <c r="H688" s="36"/>
      <c r="I688" s="43">
        <v>5.99</v>
      </c>
      <c r="J688" s="36">
        <v>24.62</v>
      </c>
      <c r="K688" s="82" t="s">
        <v>40</v>
      </c>
      <c r="L688" s="11"/>
      <c r="M688" s="69" t="s">
        <v>9</v>
      </c>
      <c r="N688" s="70" t="str">
        <f>B688</f>
        <v>Напиток из плодов шиповника</v>
      </c>
      <c r="O688" s="43">
        <v>100</v>
      </c>
      <c r="P688" s="43">
        <v>0.28000000000000003</v>
      </c>
      <c r="Q688" s="71"/>
      <c r="R688" s="43">
        <v>9.19</v>
      </c>
      <c r="S688" s="43">
        <v>29.68</v>
      </c>
      <c r="T688" s="83" t="str">
        <f>K688</f>
        <v>8.2.1</v>
      </c>
    </row>
    <row r="689" spans="1:20" ht="16.5" hidden="1" customHeight="1" x14ac:dyDescent="0.3">
      <c r="A689" s="8"/>
      <c r="B689" s="267"/>
      <c r="C689" s="267"/>
      <c r="D689" s="267"/>
      <c r="E689" s="268"/>
      <c r="F689" s="20"/>
      <c r="G689" s="20"/>
      <c r="H689" s="149"/>
      <c r="I689" s="14"/>
      <c r="J689" s="14"/>
      <c r="K689" s="22"/>
      <c r="L689" s="5"/>
      <c r="M689" s="8"/>
      <c r="N689" s="23"/>
      <c r="O689" s="23"/>
      <c r="P689" s="24"/>
      <c r="Q689" s="24"/>
      <c r="R689" s="24"/>
      <c r="S689" s="14"/>
      <c r="T689" s="87"/>
    </row>
    <row r="690" spans="1:20" ht="16.2" thickBot="1" x14ac:dyDescent="0.35">
      <c r="A690" s="248" t="s">
        <v>10</v>
      </c>
      <c r="B690" s="258"/>
      <c r="C690" s="258"/>
      <c r="D690" s="258"/>
      <c r="E690" s="249"/>
      <c r="F690" s="52">
        <f>SUM(F688:F689)</f>
        <v>100</v>
      </c>
      <c r="G690" s="27">
        <f>SUM(G688:G689)</f>
        <v>0.2</v>
      </c>
      <c r="H690" s="27"/>
      <c r="I690" s="53">
        <f>SUM(I688:I689)</f>
        <v>5.99</v>
      </c>
      <c r="J690" s="53">
        <f>SUM(J688:J689)</f>
        <v>24.62</v>
      </c>
      <c r="K690" s="27"/>
      <c r="L690" s="3"/>
      <c r="M690" s="248" t="s">
        <v>10</v>
      </c>
      <c r="N690" s="258"/>
      <c r="O690" s="15">
        <f>SUM(O688:O689)</f>
        <v>100</v>
      </c>
      <c r="P690" s="27">
        <f>SUM(P688:P689)</f>
        <v>0.28000000000000003</v>
      </c>
      <c r="Q690" s="37"/>
      <c r="R690" s="27">
        <f>SUM(R688:R689)</f>
        <v>9.19</v>
      </c>
      <c r="S690" s="37">
        <f>SUM(S688:S689)</f>
        <v>29.68</v>
      </c>
      <c r="T690" s="86"/>
    </row>
    <row r="691" spans="1:20" ht="32.25" customHeight="1" x14ac:dyDescent="0.3">
      <c r="A691" s="59" t="s">
        <v>15</v>
      </c>
      <c r="B691" s="266" t="s">
        <v>150</v>
      </c>
      <c r="C691" s="267"/>
      <c r="D691" s="267"/>
      <c r="E691" s="268"/>
      <c r="F691" s="25">
        <v>30</v>
      </c>
      <c r="G691" s="25">
        <v>0.55500000000000005</v>
      </c>
      <c r="H691" s="25">
        <v>2.0169999999999999</v>
      </c>
      <c r="I691" s="56">
        <v>3.2559999999999998</v>
      </c>
      <c r="J691" s="25">
        <v>33.89</v>
      </c>
      <c r="K691" s="89" t="s">
        <v>151</v>
      </c>
      <c r="L691" s="5"/>
      <c r="M691" s="72" t="s">
        <v>15</v>
      </c>
      <c r="N691" s="73" t="str">
        <f t="shared" ref="N691:N697" si="30">B691</f>
        <v>Салат из свеклы отварной</v>
      </c>
      <c r="O691" s="77">
        <v>40</v>
      </c>
      <c r="P691" s="77">
        <v>0.73599999999999999</v>
      </c>
      <c r="Q691" s="76">
        <v>3.0190000000000001</v>
      </c>
      <c r="R691" s="77">
        <v>4.3120000000000003</v>
      </c>
      <c r="S691" s="77">
        <v>48.04</v>
      </c>
      <c r="T691" s="83" t="str">
        <f>K691</f>
        <v>1.23</v>
      </c>
    </row>
    <row r="692" spans="1:20" ht="45" customHeight="1" x14ac:dyDescent="0.3">
      <c r="A692" s="60"/>
      <c r="B692" s="252" t="s">
        <v>152</v>
      </c>
      <c r="C692" s="253"/>
      <c r="D692" s="253"/>
      <c r="E692" s="254"/>
      <c r="F692" s="19">
        <v>150</v>
      </c>
      <c r="G692" s="97">
        <v>2.8</v>
      </c>
      <c r="H692" s="97">
        <v>1.94</v>
      </c>
      <c r="I692" s="98">
        <v>20.63</v>
      </c>
      <c r="J692" s="96">
        <v>111</v>
      </c>
      <c r="K692" s="90" t="s">
        <v>153</v>
      </c>
      <c r="L692" s="3"/>
      <c r="M692" s="28"/>
      <c r="N692" s="74" t="str">
        <f t="shared" si="30"/>
        <v>Суп картофльный с макаронными изделиями на курином бульоне</v>
      </c>
      <c r="O692" s="19">
        <v>180</v>
      </c>
      <c r="P692" s="19">
        <v>3.44</v>
      </c>
      <c r="Q692" s="39">
        <v>2.34</v>
      </c>
      <c r="R692" s="19">
        <v>2.34</v>
      </c>
      <c r="S692" s="19">
        <v>135.66</v>
      </c>
      <c r="T692" s="83" t="str">
        <f>K692</f>
        <v>2.16</v>
      </c>
    </row>
    <row r="693" spans="1:20" ht="33" customHeight="1" x14ac:dyDescent="0.3">
      <c r="A693" s="60"/>
      <c r="B693" s="252" t="s">
        <v>154</v>
      </c>
      <c r="C693" s="253"/>
      <c r="D693" s="253"/>
      <c r="E693" s="254"/>
      <c r="F693" s="19">
        <v>150</v>
      </c>
      <c r="G693" s="97">
        <v>13.6</v>
      </c>
      <c r="H693" s="97">
        <v>8.1</v>
      </c>
      <c r="I693" s="98">
        <v>16.399999999999999</v>
      </c>
      <c r="J693" s="96">
        <v>192.6</v>
      </c>
      <c r="K693" s="90" t="s">
        <v>155</v>
      </c>
      <c r="L693" s="6"/>
      <c r="M693" s="28"/>
      <c r="N693" s="74" t="str">
        <f t="shared" si="30"/>
        <v>Солянка по - Шмаковски с рисом</v>
      </c>
      <c r="O693" s="19">
        <v>200</v>
      </c>
      <c r="P693" s="19">
        <v>20.6</v>
      </c>
      <c r="Q693" s="39">
        <v>12.8</v>
      </c>
      <c r="R693" s="19">
        <v>19.100000000000001</v>
      </c>
      <c r="S693" s="19">
        <v>271.8</v>
      </c>
      <c r="T693" s="95" t="str">
        <f t="shared" ref="T693:T698" si="31">K693</f>
        <v>3.24.3</v>
      </c>
    </row>
    <row r="694" spans="1:20" ht="22.5" hidden="1" customHeight="1" x14ac:dyDescent="0.3">
      <c r="A694" s="60"/>
      <c r="B694" s="252"/>
      <c r="C694" s="253"/>
      <c r="D694" s="253"/>
      <c r="E694" s="254"/>
      <c r="F694" s="19"/>
      <c r="G694" s="97"/>
      <c r="H694" s="97"/>
      <c r="I694" s="98"/>
      <c r="J694" s="19"/>
      <c r="K694" s="90"/>
      <c r="L694" s="6"/>
      <c r="M694" s="28"/>
      <c r="N694" s="74">
        <f t="shared" si="30"/>
        <v>0</v>
      </c>
      <c r="O694" s="19"/>
      <c r="P694" s="19"/>
      <c r="Q694" s="39"/>
      <c r="R694" s="19"/>
      <c r="S694" s="19"/>
      <c r="T694" s="95">
        <f t="shared" si="31"/>
        <v>0</v>
      </c>
    </row>
    <row r="695" spans="1:20" ht="15.75" hidden="1" customHeight="1" x14ac:dyDescent="0.3">
      <c r="A695" s="60"/>
      <c r="B695" s="252"/>
      <c r="C695" s="253"/>
      <c r="D695" s="253"/>
      <c r="E695" s="254"/>
      <c r="F695" s="19"/>
      <c r="G695" s="97"/>
      <c r="H695" s="97"/>
      <c r="I695" s="98"/>
      <c r="J695" s="19"/>
      <c r="K695" s="90"/>
      <c r="L695" s="6"/>
      <c r="M695" s="60"/>
      <c r="N695" s="74">
        <f t="shared" si="30"/>
        <v>0</v>
      </c>
      <c r="O695" s="19"/>
      <c r="P695" s="19"/>
      <c r="Q695" s="39"/>
      <c r="R695" s="19"/>
      <c r="S695" s="19"/>
      <c r="T695" s="95">
        <f t="shared" si="31"/>
        <v>0</v>
      </c>
    </row>
    <row r="696" spans="1:20" ht="31.5" customHeight="1" x14ac:dyDescent="0.3">
      <c r="A696" s="60"/>
      <c r="B696" s="252" t="s">
        <v>27</v>
      </c>
      <c r="C696" s="253"/>
      <c r="D696" s="253"/>
      <c r="E696" s="254"/>
      <c r="F696" s="19">
        <v>150</v>
      </c>
      <c r="G696" s="97">
        <v>0.12</v>
      </c>
      <c r="H696" s="97"/>
      <c r="I696" s="98">
        <v>15.452</v>
      </c>
      <c r="J696" s="19">
        <v>34.200000000000003</v>
      </c>
      <c r="K696" s="90" t="s">
        <v>46</v>
      </c>
      <c r="L696" s="6"/>
      <c r="M696" s="28"/>
      <c r="N696" s="74" t="str">
        <f t="shared" si="30"/>
        <v>Кисель из концентрата на плодовых и ягодных экстрактах</v>
      </c>
      <c r="O696" s="19">
        <v>180</v>
      </c>
      <c r="P696" s="19">
        <v>1.4999999999999999E-2</v>
      </c>
      <c r="Q696" s="39"/>
      <c r="R696" s="19">
        <v>21.311</v>
      </c>
      <c r="S696" s="19">
        <v>50.73</v>
      </c>
      <c r="T696" s="95" t="str">
        <f t="shared" si="31"/>
        <v>7.4.3</v>
      </c>
    </row>
    <row r="697" spans="1:20" ht="15.6" x14ac:dyDescent="0.3">
      <c r="A697" s="60"/>
      <c r="B697" s="252" t="s">
        <v>16</v>
      </c>
      <c r="C697" s="253"/>
      <c r="D697" s="253"/>
      <c r="E697" s="254"/>
      <c r="F697" s="19">
        <v>30</v>
      </c>
      <c r="G697" s="97">
        <v>2.4300000000000002</v>
      </c>
      <c r="H697" s="97">
        <v>0.3</v>
      </c>
      <c r="I697" s="98">
        <v>14.64</v>
      </c>
      <c r="J697" s="19">
        <v>72.599999999999994</v>
      </c>
      <c r="K697" s="90" t="s">
        <v>37</v>
      </c>
      <c r="L697" s="6"/>
      <c r="M697" s="60"/>
      <c r="N697" s="74" t="str">
        <f t="shared" si="30"/>
        <v>Хлеб пшеничный</v>
      </c>
      <c r="O697" s="19">
        <v>40</v>
      </c>
      <c r="P697" s="19">
        <v>3.24</v>
      </c>
      <c r="Q697" s="39">
        <v>0.4</v>
      </c>
      <c r="R697" s="19">
        <v>16.52</v>
      </c>
      <c r="S697" s="19">
        <v>96.8</v>
      </c>
      <c r="T697" s="95" t="str">
        <f t="shared" si="31"/>
        <v>7.8.2</v>
      </c>
    </row>
    <row r="698" spans="1:20" ht="16.2" thickBot="1" x14ac:dyDescent="0.35">
      <c r="A698" s="61"/>
      <c r="B698" s="291"/>
      <c r="C698" s="292"/>
      <c r="D698" s="292"/>
      <c r="E698" s="293"/>
      <c r="F698" s="26"/>
      <c r="G698" s="99"/>
      <c r="H698" s="99"/>
      <c r="I698" s="100"/>
      <c r="J698" s="54"/>
      <c r="K698" s="91"/>
      <c r="L698" s="6"/>
      <c r="M698" s="29"/>
      <c r="N698" s="75"/>
      <c r="O698" s="61"/>
      <c r="P698" s="102"/>
      <c r="Q698" s="75"/>
      <c r="R698" s="102"/>
      <c r="S698" s="61"/>
      <c r="T698" s="95">
        <f t="shared" si="31"/>
        <v>0</v>
      </c>
    </row>
    <row r="699" spans="1:20" ht="16.2" thickBot="1" x14ac:dyDescent="0.35">
      <c r="A699" s="248" t="s">
        <v>11</v>
      </c>
      <c r="B699" s="258"/>
      <c r="C699" s="258"/>
      <c r="D699" s="258"/>
      <c r="E699" s="249"/>
      <c r="F699" s="55">
        <f>SUM(F691:F698)</f>
        <v>510</v>
      </c>
      <c r="G699" s="52">
        <f>SUM(G691:G698)</f>
        <v>19.504999999999999</v>
      </c>
      <c r="H699" s="27">
        <f>SUM(H691:H698)</f>
        <v>12.356999999999999</v>
      </c>
      <c r="I699" s="53">
        <f>SUM(I691:I698)</f>
        <v>70.378</v>
      </c>
      <c r="J699" s="37">
        <f>SUM(J691:J698)</f>
        <v>444.28999999999996</v>
      </c>
      <c r="K699" s="92"/>
      <c r="L699" s="6"/>
      <c r="M699" s="248" t="s">
        <v>11</v>
      </c>
      <c r="N699" s="259"/>
      <c r="O699" s="37">
        <f>SUM(O691:O698)</f>
        <v>640</v>
      </c>
      <c r="P699" s="27">
        <f>SUM(P691:P698)</f>
        <v>28.031000000000006</v>
      </c>
      <c r="Q699" s="37">
        <f>SUM(Q691:Q698)</f>
        <v>18.558999999999997</v>
      </c>
      <c r="R699" s="27">
        <f>SUM(R691:R698)</f>
        <v>63.582999999999998</v>
      </c>
      <c r="S699" s="37">
        <f>SUM(S691:S698)</f>
        <v>603.03</v>
      </c>
      <c r="T699" s="86"/>
    </row>
    <row r="700" spans="1:20" ht="15.6" x14ac:dyDescent="0.3">
      <c r="A700" s="59" t="s">
        <v>12</v>
      </c>
      <c r="B700" s="266" t="s">
        <v>156</v>
      </c>
      <c r="C700" s="267"/>
      <c r="D700" s="267"/>
      <c r="E700" s="268"/>
      <c r="F700" s="25">
        <v>80</v>
      </c>
      <c r="G700" s="25">
        <v>5.5129999999999999</v>
      </c>
      <c r="H700" s="38">
        <v>12.15</v>
      </c>
      <c r="I700" s="25">
        <v>1.645</v>
      </c>
      <c r="J700" s="38">
        <v>140.26</v>
      </c>
      <c r="K700" s="89" t="s">
        <v>157</v>
      </c>
      <c r="L700" s="5"/>
      <c r="M700" s="72" t="str">
        <f>A700</f>
        <v>Полдник</v>
      </c>
      <c r="N700" s="73" t="str">
        <f>B700</f>
        <v>Омлет запеченый с морковью</v>
      </c>
      <c r="O700" s="77">
        <v>90</v>
      </c>
      <c r="P700" s="51">
        <v>5.6109999999999998</v>
      </c>
      <c r="Q700" s="76">
        <v>15.002000000000001</v>
      </c>
      <c r="R700" s="51">
        <v>1.883</v>
      </c>
      <c r="S700" s="77">
        <v>167.34</v>
      </c>
      <c r="T700" s="83" t="str">
        <f>K700</f>
        <v>8.4.6</v>
      </c>
    </row>
    <row r="701" spans="1:20" ht="18.75" customHeight="1" x14ac:dyDescent="0.3">
      <c r="A701" s="60"/>
      <c r="B701" s="252" t="s">
        <v>29</v>
      </c>
      <c r="C701" s="253"/>
      <c r="D701" s="253"/>
      <c r="E701" s="254"/>
      <c r="F701" s="19">
        <v>20</v>
      </c>
      <c r="G701" s="19">
        <v>2.6</v>
      </c>
      <c r="H701" s="39">
        <v>0.6</v>
      </c>
      <c r="I701" s="19">
        <v>8</v>
      </c>
      <c r="J701" s="39">
        <v>50</v>
      </c>
      <c r="K701" s="90" t="s">
        <v>37</v>
      </c>
      <c r="L701" s="6"/>
      <c r="M701" s="60"/>
      <c r="N701" s="74" t="str">
        <f>B701</f>
        <v>Хлеб ржаной</v>
      </c>
      <c r="O701" s="19">
        <v>25</v>
      </c>
      <c r="P701" s="19">
        <v>3.25</v>
      </c>
      <c r="Q701" s="39">
        <v>0.75</v>
      </c>
      <c r="R701" s="19">
        <v>10</v>
      </c>
      <c r="S701" s="19">
        <v>62.5</v>
      </c>
      <c r="T701" s="83" t="str">
        <f>K701</f>
        <v>7.8.2</v>
      </c>
    </row>
    <row r="702" spans="1:20" ht="15.6" x14ac:dyDescent="0.3">
      <c r="A702" s="60"/>
      <c r="B702" s="295" t="s">
        <v>6</v>
      </c>
      <c r="C702" s="295"/>
      <c r="D702" s="295"/>
      <c r="E702" s="295"/>
      <c r="F702" s="19">
        <v>150</v>
      </c>
      <c r="G702" s="19">
        <v>2E-3</v>
      </c>
      <c r="H702" s="39"/>
      <c r="I702" s="19">
        <v>5.2709999999999999</v>
      </c>
      <c r="J702" s="39">
        <v>21.507999999999999</v>
      </c>
      <c r="K702" s="90" t="s">
        <v>48</v>
      </c>
      <c r="L702" s="6"/>
      <c r="M702" s="60"/>
      <c r="N702" s="74" t="str">
        <f>B702</f>
        <v>Чай с сахаром</v>
      </c>
      <c r="O702" s="19">
        <v>180</v>
      </c>
      <c r="P702" s="19">
        <v>2E-3</v>
      </c>
      <c r="Q702" s="39"/>
      <c r="R702" s="19">
        <v>7.1159999999999997</v>
      </c>
      <c r="S702" s="19">
        <v>28.841999999999999</v>
      </c>
      <c r="T702" s="83" t="str">
        <f>K702</f>
        <v>7.43</v>
      </c>
    </row>
    <row r="703" spans="1:20" ht="15.75" customHeight="1" thickBot="1" x14ac:dyDescent="0.35">
      <c r="A703" s="61"/>
      <c r="B703" s="291"/>
      <c r="C703" s="292"/>
      <c r="D703" s="292"/>
      <c r="E703" s="293"/>
      <c r="F703" s="26"/>
      <c r="G703" s="54"/>
      <c r="H703" s="58"/>
      <c r="I703" s="54"/>
      <c r="J703" s="57"/>
      <c r="K703" s="93"/>
      <c r="L703" s="6"/>
      <c r="M703" s="61"/>
      <c r="N703" s="75"/>
      <c r="O703" s="61"/>
      <c r="P703" s="61"/>
      <c r="Q703" s="75"/>
      <c r="R703" s="61"/>
      <c r="S703" s="78"/>
      <c r="T703" s="83">
        <f>K703</f>
        <v>0</v>
      </c>
    </row>
    <row r="704" spans="1:20" ht="21.75" customHeight="1" thickBot="1" x14ac:dyDescent="0.35">
      <c r="A704" s="248" t="s">
        <v>13</v>
      </c>
      <c r="B704" s="258"/>
      <c r="C704" s="258"/>
      <c r="D704" s="258"/>
      <c r="E704" s="249"/>
      <c r="F704" s="27">
        <f>SUM(F700:F703)</f>
        <v>250</v>
      </c>
      <c r="G704" s="52">
        <f>SUM(G700:G703)</f>
        <v>8.1150000000000002</v>
      </c>
      <c r="H704" s="27">
        <f>SUM(H700:H703)</f>
        <v>12.75</v>
      </c>
      <c r="I704" s="53">
        <f>SUM(I700:I703)</f>
        <v>14.916</v>
      </c>
      <c r="J704" s="27">
        <f>SUM(J700:J703)</f>
        <v>211.768</v>
      </c>
      <c r="K704" s="92"/>
      <c r="L704" s="6"/>
      <c r="M704" s="248" t="s">
        <v>13</v>
      </c>
      <c r="N704" s="249"/>
      <c r="O704" s="27">
        <f>SUM(O700:O703)</f>
        <v>295</v>
      </c>
      <c r="P704" s="52">
        <f>SUM(P700:P703)</f>
        <v>8.8630000000000013</v>
      </c>
      <c r="Q704" s="27">
        <f>SUM(Q700:Q703)</f>
        <v>15.752000000000001</v>
      </c>
      <c r="R704" s="53">
        <f>SUM(R700:R703)</f>
        <v>18.998999999999999</v>
      </c>
      <c r="S704" s="37">
        <f>SUM(S700:S703)</f>
        <v>258.68200000000002</v>
      </c>
      <c r="T704" s="86"/>
    </row>
    <row r="705" spans="1:20" ht="16.2" thickBot="1" x14ac:dyDescent="0.35">
      <c r="A705" s="250" t="s">
        <v>17</v>
      </c>
      <c r="B705" s="251"/>
      <c r="C705" s="251"/>
      <c r="D705" s="251"/>
      <c r="E705" s="251"/>
      <c r="F705" s="104">
        <f>F687+F690+F699+F704</f>
        <v>1184</v>
      </c>
      <c r="G705" s="104">
        <f>G687+G690+G699+G704</f>
        <v>32.771999999999998</v>
      </c>
      <c r="H705" s="106">
        <f>H687+H690+H699+H704</f>
        <v>49.948999999999998</v>
      </c>
      <c r="I705" s="107">
        <f>I687+I690+I699+I704</f>
        <v>127.483</v>
      </c>
      <c r="J705" s="105">
        <f>J687+J690+J699+J704</f>
        <v>1072.0909999999999</v>
      </c>
      <c r="K705" s="94"/>
      <c r="L705" s="7"/>
      <c r="M705" s="250" t="str">
        <f>A705</f>
        <v>Итого за день:</v>
      </c>
      <c r="N705" s="251"/>
      <c r="O705" s="106">
        <f>O687+O690+O699+O704</f>
        <v>1421</v>
      </c>
      <c r="P705" s="105">
        <f>P687+P690+P699+P704</f>
        <v>43.337000000000003</v>
      </c>
      <c r="Q705" s="106">
        <f>Q687+Q690+Q699+Q704</f>
        <v>64.33</v>
      </c>
      <c r="R705" s="105">
        <f>R687+R690+R699+R704</f>
        <v>137.4</v>
      </c>
      <c r="S705" s="106">
        <f>S687+S690+S699+S704</f>
        <v>1372.8230000000001</v>
      </c>
      <c r="T705" s="88"/>
    </row>
    <row r="706" spans="1:20" x14ac:dyDescent="0.3">
      <c r="K706" s="7"/>
    </row>
    <row r="707" spans="1:20" x14ac:dyDescent="0.3">
      <c r="K707" s="7"/>
    </row>
    <row r="708" spans="1:20" ht="15.6" x14ac:dyDescent="0.3">
      <c r="A708" s="270" t="str">
        <f>A670</f>
        <v xml:space="preserve">Утверждаю </v>
      </c>
      <c r="B708" s="270"/>
      <c r="C708" s="270"/>
      <c r="D708" s="270"/>
      <c r="E708" s="270"/>
      <c r="F708" s="270"/>
      <c r="G708" s="270"/>
      <c r="H708" s="270"/>
      <c r="I708" s="270"/>
      <c r="J708" s="270"/>
      <c r="K708" s="270"/>
      <c r="L708" s="148"/>
      <c r="M708" s="148"/>
      <c r="N708" s="270" t="str">
        <f>A708</f>
        <v xml:space="preserve">Утверждаю </v>
      </c>
      <c r="O708" s="270"/>
      <c r="P708" s="270"/>
      <c r="Q708" s="270"/>
      <c r="R708" s="270"/>
      <c r="S708" s="270"/>
    </row>
    <row r="709" spans="1:20" ht="15.6" x14ac:dyDescent="0.3">
      <c r="A709" s="270" t="str">
        <f>A671</f>
        <v>Заведующий МБДОУ «Д/С № 3</v>
      </c>
      <c r="B709" s="270"/>
      <c r="C709" s="270"/>
      <c r="D709" s="270"/>
      <c r="E709" s="270"/>
      <c r="F709" s="270"/>
      <c r="G709" s="270"/>
      <c r="H709" s="270"/>
      <c r="I709" s="270"/>
      <c r="J709" s="270"/>
      <c r="K709" s="270"/>
      <c r="L709" s="148"/>
      <c r="M709" s="148"/>
      <c r="N709" s="270" t="str">
        <f>A709</f>
        <v>Заведующий МБДОУ «Д/С № 3</v>
      </c>
      <c r="O709" s="270"/>
      <c r="P709" s="270"/>
      <c r="Q709" s="270"/>
      <c r="R709" s="270"/>
      <c r="S709" s="270"/>
    </row>
    <row r="710" spans="1:20" ht="15.6" x14ac:dyDescent="0.3">
      <c r="A710" s="270" t="str">
        <f>A672</f>
        <v xml:space="preserve"> кп Горные Ключи» В.В. Юшкова</v>
      </c>
      <c r="B710" s="270"/>
      <c r="C710" s="270"/>
      <c r="D710" s="270"/>
      <c r="E710" s="270"/>
      <c r="F710" s="270"/>
      <c r="G710" s="270"/>
      <c r="H710" s="270"/>
      <c r="I710" s="270"/>
      <c r="J710" s="270"/>
      <c r="K710" s="270"/>
      <c r="L710" s="148"/>
      <c r="M710" s="270" t="str">
        <f>A710</f>
        <v xml:space="preserve"> кп Горные Ключи» В.В. Юшкова</v>
      </c>
      <c r="N710" s="270"/>
      <c r="O710" s="270"/>
      <c r="P710" s="270"/>
      <c r="Q710" s="270"/>
      <c r="R710" s="270"/>
      <c r="S710" s="270"/>
    </row>
    <row r="711" spans="1:20" ht="15.6" x14ac:dyDescent="0.3">
      <c r="A711" s="270" t="str">
        <f>A673</f>
        <v xml:space="preserve">                                                       ____________</v>
      </c>
      <c r="B711" s="270"/>
      <c r="C711" s="270"/>
      <c r="D711" s="270"/>
      <c r="E711" s="270"/>
      <c r="F711" s="270"/>
      <c r="G711" s="270"/>
      <c r="H711" s="270"/>
      <c r="I711" s="270"/>
      <c r="J711" s="270"/>
      <c r="K711" s="270"/>
      <c r="L711" s="3"/>
      <c r="M711" s="270" t="str">
        <f>A711</f>
        <v xml:space="preserve">                                                       ____________</v>
      </c>
      <c r="N711" s="270"/>
      <c r="O711" s="270"/>
      <c r="P711" s="270"/>
      <c r="Q711" s="270"/>
      <c r="R711" s="270"/>
      <c r="S711" s="270"/>
    </row>
    <row r="712" spans="1:20" ht="15.6" x14ac:dyDescent="0.3">
      <c r="A712" s="294"/>
      <c r="B712" s="294"/>
      <c r="C712" s="294"/>
      <c r="D712" s="294"/>
      <c r="E712" s="294"/>
      <c r="F712" s="294"/>
      <c r="G712" s="294"/>
      <c r="H712" s="294"/>
      <c r="I712" s="294"/>
      <c r="J712" s="294"/>
      <c r="K712" s="294"/>
      <c r="L712" s="149"/>
      <c r="M712" s="294"/>
      <c r="N712" s="294"/>
      <c r="O712" s="294"/>
      <c r="P712" s="294"/>
      <c r="Q712" s="294"/>
      <c r="R712" s="294"/>
      <c r="S712" s="294"/>
    </row>
    <row r="713" spans="1:20" ht="15.6" x14ac:dyDescent="0.3">
      <c r="A713" s="294" t="str">
        <f>A675</f>
        <v>Меню на</v>
      </c>
      <c r="B713" s="294"/>
      <c r="C713" s="294"/>
      <c r="D713" s="294"/>
      <c r="E713" s="294"/>
      <c r="F713" s="294"/>
      <c r="G713" s="294"/>
      <c r="H713" s="294"/>
      <c r="I713" s="294"/>
      <c r="J713" s="294"/>
      <c r="K713" s="294"/>
      <c r="L713" s="149"/>
      <c r="M713" s="294" t="str">
        <f>A713</f>
        <v>Меню на</v>
      </c>
      <c r="N713" s="294"/>
      <c r="O713" s="294"/>
      <c r="P713" s="294"/>
      <c r="Q713" s="294"/>
      <c r="R713" s="294"/>
      <c r="S713" s="294"/>
    </row>
    <row r="714" spans="1:20" ht="15.6" x14ac:dyDescent="0.3">
      <c r="A714" s="294" t="str">
        <f>A676</f>
        <v xml:space="preserve">            «____» ___________ 202___г </v>
      </c>
      <c r="B714" s="294"/>
      <c r="C714" s="294"/>
      <c r="D714" s="294"/>
      <c r="E714" s="294"/>
      <c r="F714" s="294"/>
      <c r="G714" s="294"/>
      <c r="H714" s="294"/>
      <c r="I714" s="294"/>
      <c r="J714" s="294"/>
      <c r="K714" s="294"/>
      <c r="L714" s="3"/>
      <c r="M714" s="294" t="str">
        <f>A714</f>
        <v xml:space="preserve">            «____» ___________ 202___г </v>
      </c>
      <c r="N714" s="294"/>
      <c r="O714" s="294"/>
      <c r="P714" s="294"/>
      <c r="Q714" s="294"/>
      <c r="R714" s="294"/>
      <c r="S714" s="294"/>
    </row>
    <row r="715" spans="1:20" x14ac:dyDescent="0.3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150"/>
      <c r="L715" s="150"/>
      <c r="M715" s="233"/>
      <c r="N715" s="233"/>
      <c r="O715" s="233"/>
      <c r="P715" s="233"/>
      <c r="Q715" s="233"/>
      <c r="R715" s="233"/>
      <c r="S715" s="233"/>
    </row>
    <row r="716" spans="1:20" ht="21" thickBot="1" x14ac:dyDescent="0.35">
      <c r="A716" s="234" t="s">
        <v>160</v>
      </c>
      <c r="B716" s="234"/>
      <c r="C716" s="234"/>
      <c r="D716" s="234"/>
      <c r="E716" s="234"/>
      <c r="F716" s="234"/>
      <c r="G716" s="234"/>
      <c r="H716" s="234"/>
      <c r="I716" s="234"/>
      <c r="J716" s="234"/>
      <c r="K716" s="16"/>
      <c r="L716" s="9"/>
      <c r="M716" s="234" t="s">
        <v>161</v>
      </c>
      <c r="N716" s="234"/>
      <c r="O716" s="234"/>
      <c r="P716" s="234"/>
      <c r="Q716" s="234"/>
      <c r="R716" s="234"/>
      <c r="S716" s="234"/>
    </row>
    <row r="717" spans="1:20" ht="19.5" customHeight="1" thickBot="1" x14ac:dyDescent="0.35">
      <c r="A717" s="235" t="s">
        <v>1</v>
      </c>
      <c r="B717" s="237" t="s">
        <v>4</v>
      </c>
      <c r="C717" s="238"/>
      <c r="D717" s="238"/>
      <c r="E717" s="239"/>
      <c r="F717" s="235" t="s">
        <v>2</v>
      </c>
      <c r="G717" s="243" t="s">
        <v>33</v>
      </c>
      <c r="H717" s="244"/>
      <c r="I717" s="245"/>
      <c r="J717" s="246" t="s">
        <v>3</v>
      </c>
      <c r="K717" s="285" t="s">
        <v>34</v>
      </c>
      <c r="L717" s="9"/>
      <c r="M717" s="287" t="s">
        <v>1</v>
      </c>
      <c r="N717" s="289" t="s">
        <v>4</v>
      </c>
      <c r="O717" s="246" t="s">
        <v>2</v>
      </c>
      <c r="P717" s="243" t="s">
        <v>33</v>
      </c>
      <c r="Q717" s="244"/>
      <c r="R717" s="245"/>
      <c r="S717" s="289" t="s">
        <v>3</v>
      </c>
      <c r="T717" s="278" t="s">
        <v>34</v>
      </c>
    </row>
    <row r="718" spans="1:20" ht="21.75" customHeight="1" thickBot="1" x14ac:dyDescent="0.35">
      <c r="A718" s="236"/>
      <c r="B718" s="240"/>
      <c r="C718" s="241"/>
      <c r="D718" s="241"/>
      <c r="E718" s="242"/>
      <c r="F718" s="236"/>
      <c r="G718" s="31" t="s">
        <v>30</v>
      </c>
      <c r="H718" s="31" t="s">
        <v>31</v>
      </c>
      <c r="I718" s="31" t="s">
        <v>32</v>
      </c>
      <c r="J718" s="247"/>
      <c r="K718" s="286"/>
      <c r="L718" s="10"/>
      <c r="M718" s="288"/>
      <c r="N718" s="290"/>
      <c r="O718" s="247"/>
      <c r="P718" s="147" t="str">
        <f>G718</f>
        <v>Б</v>
      </c>
      <c r="Q718" s="147" t="str">
        <f>H718</f>
        <v>Ж</v>
      </c>
      <c r="R718" s="146" t="str">
        <f>I718</f>
        <v>У</v>
      </c>
      <c r="S718" s="290"/>
      <c r="T718" s="279"/>
    </row>
    <row r="719" spans="1:20" ht="15.6" x14ac:dyDescent="0.3">
      <c r="A719" s="44" t="s">
        <v>5</v>
      </c>
      <c r="B719" s="280" t="s">
        <v>162</v>
      </c>
      <c r="C719" s="280"/>
      <c r="D719" s="280"/>
      <c r="E719" s="280"/>
      <c r="F719" s="40">
        <v>130</v>
      </c>
      <c r="G719" s="40">
        <v>2.56</v>
      </c>
      <c r="H719" s="17">
        <v>7.66</v>
      </c>
      <c r="I719" s="40">
        <v>16.010000000000002</v>
      </c>
      <c r="J719" s="17">
        <v>177.79</v>
      </c>
      <c r="K719" s="79" t="s">
        <v>60</v>
      </c>
      <c r="L719" s="11"/>
      <c r="M719" s="63" t="s">
        <v>5</v>
      </c>
      <c r="N719" s="64" t="str">
        <f>B719</f>
        <v>Каша молочная жидкая пшеная</v>
      </c>
      <c r="O719" s="68">
        <v>150</v>
      </c>
      <c r="P719" s="67">
        <v>2.84</v>
      </c>
      <c r="Q719" s="68">
        <v>9.1300000000000008</v>
      </c>
      <c r="R719" s="67">
        <v>17.87</v>
      </c>
      <c r="S719" s="68">
        <v>189.14</v>
      </c>
      <c r="T719" s="83" t="str">
        <f>K719</f>
        <v>7.4</v>
      </c>
    </row>
    <row r="720" spans="1:20" ht="25.5" customHeight="1" x14ac:dyDescent="0.3">
      <c r="A720" s="45"/>
      <c r="B720" s="281" t="s">
        <v>6</v>
      </c>
      <c r="C720" s="281"/>
      <c r="D720" s="281"/>
      <c r="E720" s="281"/>
      <c r="F720" s="18">
        <v>150</v>
      </c>
      <c r="G720" s="18">
        <v>2E-3</v>
      </c>
      <c r="H720" s="33"/>
      <c r="I720" s="18">
        <v>5.2709999999999999</v>
      </c>
      <c r="J720" s="33">
        <v>21.507999999999999</v>
      </c>
      <c r="K720" s="80" t="s">
        <v>48</v>
      </c>
      <c r="L720" s="12"/>
      <c r="M720" s="45"/>
      <c r="N720" s="65" t="str">
        <f>B720</f>
        <v>Чай с сахаром</v>
      </c>
      <c r="O720" s="18">
        <v>180</v>
      </c>
      <c r="P720" s="33">
        <v>2E-3</v>
      </c>
      <c r="Q720" s="18"/>
      <c r="R720" s="33" t="s">
        <v>50</v>
      </c>
      <c r="S720" s="18">
        <v>28.841999999999999</v>
      </c>
      <c r="T720" s="84" t="str">
        <f>K720</f>
        <v>7.43</v>
      </c>
    </row>
    <row r="721" spans="1:20" ht="24" customHeight="1" thickBot="1" x14ac:dyDescent="0.35">
      <c r="A721" s="45"/>
      <c r="B721" s="281" t="s">
        <v>14</v>
      </c>
      <c r="C721" s="281"/>
      <c r="D721" s="281"/>
      <c r="E721" s="281"/>
      <c r="F721" s="18">
        <v>30</v>
      </c>
      <c r="G721" s="18">
        <v>2.25</v>
      </c>
      <c r="H721" s="33">
        <v>0.87</v>
      </c>
      <c r="I721" s="18">
        <v>15.27</v>
      </c>
      <c r="J721" s="101">
        <v>79.2</v>
      </c>
      <c r="K721" s="80" t="s">
        <v>37</v>
      </c>
      <c r="L721" s="12"/>
      <c r="M721" s="45"/>
      <c r="N721" s="65" t="str">
        <f>B721</f>
        <v>Батон  (пшеничный)</v>
      </c>
      <c r="O721" s="18">
        <v>40</v>
      </c>
      <c r="P721" s="33">
        <v>3</v>
      </c>
      <c r="Q721" s="18">
        <v>1.1599999999999999</v>
      </c>
      <c r="R721" s="33">
        <v>20.36</v>
      </c>
      <c r="S721" s="18">
        <v>105.6</v>
      </c>
      <c r="T721" s="84" t="str">
        <f>K721</f>
        <v>7.8.2</v>
      </c>
    </row>
    <row r="722" spans="1:20" ht="16.2" hidden="1" thickBot="1" x14ac:dyDescent="0.35">
      <c r="A722" s="45"/>
      <c r="B722" s="282"/>
      <c r="C722" s="283"/>
      <c r="D722" s="283"/>
      <c r="E722" s="284"/>
      <c r="F722" s="18"/>
      <c r="G722" s="18"/>
      <c r="H722" s="33"/>
      <c r="I722" s="18"/>
      <c r="J722" s="101"/>
      <c r="K722" s="80"/>
      <c r="L722" s="12"/>
      <c r="M722" s="45"/>
      <c r="N722" s="65">
        <f>B722</f>
        <v>0</v>
      </c>
      <c r="O722" s="18"/>
      <c r="P722" s="33"/>
      <c r="Q722" s="18"/>
      <c r="R722" s="33"/>
      <c r="S722" s="18"/>
      <c r="T722" s="84">
        <f>K722</f>
        <v>0</v>
      </c>
    </row>
    <row r="723" spans="1:20" ht="16.2" hidden="1" thickBot="1" x14ac:dyDescent="0.35">
      <c r="A723" s="46"/>
      <c r="B723" s="282"/>
      <c r="C723" s="283"/>
      <c r="D723" s="283"/>
      <c r="E723" s="284"/>
      <c r="F723" s="41"/>
      <c r="G723" s="48"/>
      <c r="H723" s="34"/>
      <c r="I723" s="48"/>
      <c r="J723" s="47"/>
      <c r="K723" s="81"/>
      <c r="L723" s="12"/>
      <c r="M723" s="46"/>
      <c r="N723" s="66">
        <f>B723</f>
        <v>0</v>
      </c>
      <c r="O723" s="48"/>
      <c r="P723" s="34"/>
      <c r="Q723" s="48"/>
      <c r="R723" s="34"/>
      <c r="S723" s="48"/>
      <c r="T723" s="85">
        <f>K723</f>
        <v>0</v>
      </c>
    </row>
    <row r="724" spans="1:20" ht="21.75" customHeight="1" thickBot="1" x14ac:dyDescent="0.35">
      <c r="A724" s="272" t="s">
        <v>8</v>
      </c>
      <c r="B724" s="273"/>
      <c r="C724" s="273"/>
      <c r="D724" s="273"/>
      <c r="E724" s="274"/>
      <c r="F724" s="50">
        <f>SUM(F719:F723)</f>
        <v>310</v>
      </c>
      <c r="G724" s="42">
        <f>SUM(G719:G723)</f>
        <v>4.8119999999999994</v>
      </c>
      <c r="H724" s="42">
        <f>SUM(H719:H723)</f>
        <v>8.5299999999999994</v>
      </c>
      <c r="I724" s="42">
        <f>SUM(I719:I723)</f>
        <v>36.551000000000002</v>
      </c>
      <c r="J724" s="49">
        <f>SUM(J719:J723)</f>
        <v>278.49799999999999</v>
      </c>
      <c r="K724" s="21"/>
      <c r="L724" s="13"/>
      <c r="M724" s="272" t="s">
        <v>8</v>
      </c>
      <c r="N724" s="274"/>
      <c r="O724" s="42">
        <f>SUM(O719:O723)</f>
        <v>370</v>
      </c>
      <c r="P724" s="50">
        <f>SUM(P719:P723)</f>
        <v>5.8419999999999996</v>
      </c>
      <c r="Q724" s="42">
        <f>SUM(Q719:Q723)</f>
        <v>10.290000000000001</v>
      </c>
      <c r="R724" s="103">
        <f>SUM(R719:R723)</f>
        <v>38.230000000000004</v>
      </c>
      <c r="S724" s="35">
        <f>SUM(S719:S723)</f>
        <v>323.58199999999999</v>
      </c>
      <c r="T724" s="86"/>
    </row>
    <row r="725" spans="1:20" ht="31.8" thickBot="1" x14ac:dyDescent="0.35">
      <c r="A725" s="62" t="s">
        <v>9</v>
      </c>
      <c r="B725" s="275" t="s">
        <v>51</v>
      </c>
      <c r="C725" s="276"/>
      <c r="D725" s="276"/>
      <c r="E725" s="277"/>
      <c r="F725" s="43">
        <v>53</v>
      </c>
      <c r="G725" s="43">
        <v>0.24</v>
      </c>
      <c r="H725" s="36"/>
      <c r="I725" s="43">
        <v>6.78</v>
      </c>
      <c r="J725" s="36">
        <v>27.6</v>
      </c>
      <c r="K725" s="82" t="s">
        <v>52</v>
      </c>
      <c r="L725" s="11"/>
      <c r="M725" s="69" t="s">
        <v>9</v>
      </c>
      <c r="N725" s="70" t="str">
        <f>B725</f>
        <v>Фрукты свежие</v>
      </c>
      <c r="O725" s="43">
        <v>62</v>
      </c>
      <c r="P725" s="43">
        <v>0.28000000000000003</v>
      </c>
      <c r="Q725" s="71"/>
      <c r="R725" s="43">
        <v>7.91</v>
      </c>
      <c r="S725" s="43">
        <v>32.200000000000003</v>
      </c>
      <c r="T725" s="119" t="s">
        <v>52</v>
      </c>
    </row>
    <row r="726" spans="1:20" ht="16.2" thickBot="1" x14ac:dyDescent="0.35">
      <c r="A726" s="8"/>
      <c r="B726" s="267"/>
      <c r="C726" s="267"/>
      <c r="D726" s="267"/>
      <c r="E726" s="268"/>
      <c r="F726" s="20"/>
      <c r="G726" s="20"/>
      <c r="H726" s="149"/>
      <c r="I726" s="14"/>
      <c r="J726" s="14"/>
      <c r="K726" s="22"/>
      <c r="L726" s="5"/>
      <c r="M726" s="8"/>
      <c r="N726" s="23"/>
      <c r="O726" s="23"/>
      <c r="P726" s="24"/>
      <c r="Q726" s="24"/>
      <c r="R726" s="24"/>
      <c r="S726" s="14"/>
      <c r="T726" s="118"/>
    </row>
    <row r="727" spans="1:20" ht="21.75" customHeight="1" thickBot="1" x14ac:dyDescent="0.35">
      <c r="A727" s="248" t="s">
        <v>10</v>
      </c>
      <c r="B727" s="258"/>
      <c r="C727" s="258"/>
      <c r="D727" s="258"/>
      <c r="E727" s="249"/>
      <c r="F727" s="52">
        <f>SUM(F725:F726)</f>
        <v>53</v>
      </c>
      <c r="G727" s="27">
        <f>SUM(G725:G726)</f>
        <v>0.24</v>
      </c>
      <c r="H727" s="27"/>
      <c r="I727" s="53">
        <f>SUM(I725:I726)</f>
        <v>6.78</v>
      </c>
      <c r="J727" s="53">
        <f>SUM(J725:J726)</f>
        <v>27.6</v>
      </c>
      <c r="K727" s="27"/>
      <c r="L727" s="3"/>
      <c r="M727" s="248" t="s">
        <v>10</v>
      </c>
      <c r="N727" s="258"/>
      <c r="O727" s="15">
        <f>SUM(O725:O726)</f>
        <v>62</v>
      </c>
      <c r="P727" s="27">
        <f>SUM(P725:P726)</f>
        <v>0.28000000000000003</v>
      </c>
      <c r="Q727" s="37"/>
      <c r="R727" s="27">
        <f>SUM(R725:R726)</f>
        <v>7.91</v>
      </c>
      <c r="S727" s="37">
        <f>SUM(S725:S726)</f>
        <v>32.200000000000003</v>
      </c>
      <c r="T727" s="86"/>
    </row>
    <row r="728" spans="1:20" ht="29.25" customHeight="1" x14ac:dyDescent="0.3">
      <c r="A728" s="59" t="s">
        <v>15</v>
      </c>
      <c r="B728" s="266" t="s">
        <v>111</v>
      </c>
      <c r="C728" s="267"/>
      <c r="D728" s="267"/>
      <c r="E728" s="268"/>
      <c r="F728" s="25">
        <v>15</v>
      </c>
      <c r="G728" s="25">
        <v>0.16</v>
      </c>
      <c r="H728" s="25">
        <v>0.03</v>
      </c>
      <c r="I728" s="56">
        <v>0.59</v>
      </c>
      <c r="J728" s="25">
        <v>3.02</v>
      </c>
      <c r="K728" s="89" t="s">
        <v>53</v>
      </c>
      <c r="L728" s="5"/>
      <c r="M728" s="72" t="s">
        <v>15</v>
      </c>
      <c r="N728" s="73" t="str">
        <f t="shared" ref="N728:N735" si="32">B728</f>
        <v>Огурец соленый</v>
      </c>
      <c r="O728" s="77">
        <v>20</v>
      </c>
      <c r="P728" s="77">
        <v>0.22</v>
      </c>
      <c r="Q728" s="76">
        <v>0.04</v>
      </c>
      <c r="R728" s="77">
        <v>0.79</v>
      </c>
      <c r="S728" s="77">
        <v>4.03</v>
      </c>
      <c r="T728" s="83" t="str">
        <f>K728</f>
        <v>4.10</v>
      </c>
    </row>
    <row r="729" spans="1:20" ht="30.75" customHeight="1" x14ac:dyDescent="0.3">
      <c r="A729" s="60"/>
      <c r="B729" s="252" t="s">
        <v>113</v>
      </c>
      <c r="C729" s="253"/>
      <c r="D729" s="253"/>
      <c r="E729" s="254"/>
      <c r="F729" s="19">
        <v>150</v>
      </c>
      <c r="G729" s="97">
        <v>6.83</v>
      </c>
      <c r="H729" s="97">
        <v>3.79</v>
      </c>
      <c r="I729" s="98">
        <v>13.04</v>
      </c>
      <c r="J729" s="96">
        <v>122.07</v>
      </c>
      <c r="K729" s="90" t="s">
        <v>116</v>
      </c>
      <c r="L729" s="3"/>
      <c r="M729" s="28"/>
      <c r="N729" s="74" t="str">
        <f t="shared" si="32"/>
        <v>Борщ с капустой и картофелем со сметаной</v>
      </c>
      <c r="O729" s="19">
        <v>180</v>
      </c>
      <c r="P729" s="19">
        <v>8.18</v>
      </c>
      <c r="Q729" s="39">
        <v>8.98</v>
      </c>
      <c r="R729" s="19">
        <v>15.66</v>
      </c>
      <c r="S729" s="19">
        <v>157.71</v>
      </c>
      <c r="T729" s="83" t="str">
        <f>K729</f>
        <v>2.1</v>
      </c>
    </row>
    <row r="730" spans="1:20" ht="33" customHeight="1" x14ac:dyDescent="0.3">
      <c r="A730" s="60"/>
      <c r="B730" s="252" t="s">
        <v>163</v>
      </c>
      <c r="C730" s="253"/>
      <c r="D730" s="253"/>
      <c r="E730" s="254"/>
      <c r="F730" s="19">
        <v>54</v>
      </c>
      <c r="G730" s="97">
        <v>11.05</v>
      </c>
      <c r="H730" s="97">
        <v>5.44</v>
      </c>
      <c r="I730" s="98">
        <v>1.1399999999999999</v>
      </c>
      <c r="J730" s="96">
        <v>98.52</v>
      </c>
      <c r="K730" s="90" t="s">
        <v>164</v>
      </c>
      <c r="L730" s="6"/>
      <c r="M730" s="28"/>
      <c r="N730" s="74" t="str">
        <f t="shared" si="32"/>
        <v>Рыба тушеная в томате с овощами</v>
      </c>
      <c r="O730" s="19">
        <v>69</v>
      </c>
      <c r="P730" s="19">
        <v>14.82</v>
      </c>
      <c r="Q730" s="39">
        <v>7.61</v>
      </c>
      <c r="R730" s="19">
        <v>1.58</v>
      </c>
      <c r="S730" s="19">
        <v>135.19</v>
      </c>
      <c r="T730" s="95" t="str">
        <f t="shared" ref="T730:T735" si="33">K730</f>
        <v>3.5.1</v>
      </c>
    </row>
    <row r="731" spans="1:20" ht="15.6" x14ac:dyDescent="0.3">
      <c r="A731" s="60"/>
      <c r="B731" s="252" t="s">
        <v>56</v>
      </c>
      <c r="C731" s="253"/>
      <c r="D731" s="253"/>
      <c r="E731" s="254"/>
      <c r="F731" s="19">
        <v>110</v>
      </c>
      <c r="G731" s="124">
        <v>1.61</v>
      </c>
      <c r="H731" s="124">
        <v>3.06</v>
      </c>
      <c r="I731" s="125">
        <v>18.600000000000001</v>
      </c>
      <c r="J731" s="124">
        <v>107.32</v>
      </c>
      <c r="K731" s="90" t="s">
        <v>45</v>
      </c>
      <c r="L731" s="6"/>
      <c r="M731" s="28"/>
      <c r="N731" s="74" t="str">
        <f t="shared" si="32"/>
        <v>Каша вязкая рисовая</v>
      </c>
      <c r="O731" s="19">
        <v>130</v>
      </c>
      <c r="P731" s="19">
        <v>1.91</v>
      </c>
      <c r="Q731" s="39">
        <v>3.82</v>
      </c>
      <c r="R731" s="19">
        <v>22</v>
      </c>
      <c r="S731" s="19">
        <v>128.72999999999999</v>
      </c>
      <c r="T731" s="95" t="str">
        <f t="shared" si="33"/>
        <v>4.1</v>
      </c>
    </row>
    <row r="732" spans="1:20" ht="15.6" hidden="1" x14ac:dyDescent="0.3">
      <c r="A732" s="60"/>
      <c r="B732" s="252"/>
      <c r="C732" s="253"/>
      <c r="D732" s="253"/>
      <c r="E732" s="254"/>
      <c r="F732" s="19"/>
      <c r="G732" s="97"/>
      <c r="H732" s="97"/>
      <c r="I732" s="98"/>
      <c r="J732" s="19"/>
      <c r="K732" s="90"/>
      <c r="L732" s="6"/>
      <c r="M732" s="60"/>
      <c r="N732" s="74">
        <f t="shared" si="32"/>
        <v>0</v>
      </c>
      <c r="O732" s="19"/>
      <c r="P732" s="19"/>
      <c r="Q732" s="39"/>
      <c r="R732" s="19"/>
      <c r="S732" s="19"/>
      <c r="T732" s="95">
        <f t="shared" si="33"/>
        <v>0</v>
      </c>
    </row>
    <row r="733" spans="1:20" ht="27.75" customHeight="1" x14ac:dyDescent="0.3">
      <c r="A733" s="60"/>
      <c r="B733" s="252" t="s">
        <v>57</v>
      </c>
      <c r="C733" s="253"/>
      <c r="D733" s="253"/>
      <c r="E733" s="254"/>
      <c r="F733" s="19">
        <v>150</v>
      </c>
      <c r="G733" s="97">
        <v>0.25</v>
      </c>
      <c r="H733" s="97"/>
      <c r="I733" s="98">
        <v>9.81</v>
      </c>
      <c r="J733" s="19">
        <v>40.22</v>
      </c>
      <c r="K733" s="90" t="s">
        <v>58</v>
      </c>
      <c r="L733" s="6"/>
      <c r="M733" s="28"/>
      <c r="N733" s="74" t="str">
        <f t="shared" si="32"/>
        <v>Компот из сухофруктов</v>
      </c>
      <c r="O733" s="19">
        <v>130</v>
      </c>
      <c r="P733" s="19">
        <v>0.31</v>
      </c>
      <c r="Q733" s="39"/>
      <c r="R733" s="19">
        <v>12.63</v>
      </c>
      <c r="S733" s="19">
        <v>44.54</v>
      </c>
      <c r="T733" s="95" t="str">
        <f t="shared" si="33"/>
        <v>8.2</v>
      </c>
    </row>
    <row r="734" spans="1:20" ht="27" customHeight="1" x14ac:dyDescent="0.3">
      <c r="A734" s="60"/>
      <c r="B734" s="252" t="s">
        <v>16</v>
      </c>
      <c r="C734" s="253"/>
      <c r="D734" s="253"/>
      <c r="E734" s="254"/>
      <c r="F734" s="19">
        <v>30</v>
      </c>
      <c r="G734" s="97">
        <v>2.4300000000000002</v>
      </c>
      <c r="H734" s="97">
        <v>0.3</v>
      </c>
      <c r="I734" s="98">
        <v>14.64</v>
      </c>
      <c r="J734" s="19">
        <v>72.599999999999994</v>
      </c>
      <c r="K734" s="90" t="s">
        <v>37</v>
      </c>
      <c r="L734" s="6"/>
      <c r="M734" s="60"/>
      <c r="N734" s="74" t="str">
        <f t="shared" si="32"/>
        <v>Хлеб пшеничный</v>
      </c>
      <c r="O734" s="19">
        <v>40</v>
      </c>
      <c r="P734" s="19">
        <v>3.24</v>
      </c>
      <c r="Q734" s="39">
        <v>0.4</v>
      </c>
      <c r="R734" s="19">
        <v>16.52</v>
      </c>
      <c r="S734" s="19">
        <v>96.8</v>
      </c>
      <c r="T734" s="95" t="str">
        <f t="shared" si="33"/>
        <v>7.8.2</v>
      </c>
    </row>
    <row r="735" spans="1:20" ht="26.25" customHeight="1" thickBot="1" x14ac:dyDescent="0.35">
      <c r="A735" s="61"/>
      <c r="B735" s="255" t="s">
        <v>29</v>
      </c>
      <c r="C735" s="256"/>
      <c r="D735" s="256"/>
      <c r="E735" s="257"/>
      <c r="F735" s="115">
        <v>30</v>
      </c>
      <c r="G735" s="99">
        <v>3.9</v>
      </c>
      <c r="H735" s="99">
        <v>0.9</v>
      </c>
      <c r="I735" s="100">
        <v>12</v>
      </c>
      <c r="J735" s="78">
        <v>75</v>
      </c>
      <c r="K735" s="90" t="s">
        <v>37</v>
      </c>
      <c r="L735" s="6"/>
      <c r="M735" s="29"/>
      <c r="N735" s="75" t="str">
        <f t="shared" si="32"/>
        <v>Хлеб ржаной</v>
      </c>
      <c r="O735" s="78">
        <v>40</v>
      </c>
      <c r="P735" s="108">
        <v>5.2</v>
      </c>
      <c r="Q735" s="109">
        <v>1.2</v>
      </c>
      <c r="R735" s="108">
        <v>16</v>
      </c>
      <c r="S735" s="110">
        <v>100</v>
      </c>
      <c r="T735" s="95" t="str">
        <f t="shared" si="33"/>
        <v>7.8.2</v>
      </c>
    </row>
    <row r="736" spans="1:20" ht="21" customHeight="1" thickBot="1" x14ac:dyDescent="0.35">
      <c r="A736" s="248" t="s">
        <v>11</v>
      </c>
      <c r="B736" s="258"/>
      <c r="C736" s="258"/>
      <c r="D736" s="258"/>
      <c r="E736" s="249"/>
      <c r="F736" s="55">
        <f>SUM(F728:F735)</f>
        <v>539</v>
      </c>
      <c r="G736" s="52">
        <f>SUM(G728:G735)</f>
        <v>26.229999999999997</v>
      </c>
      <c r="H736" s="27">
        <f>SUM(H728:H735)</f>
        <v>13.520000000000001</v>
      </c>
      <c r="I736" s="53">
        <f>SUM(I728:I735)</f>
        <v>69.820000000000007</v>
      </c>
      <c r="J736" s="37">
        <f>SUM(J728:J735)</f>
        <v>518.75</v>
      </c>
      <c r="K736" s="92"/>
      <c r="L736" s="6"/>
      <c r="M736" s="248" t="s">
        <v>11</v>
      </c>
      <c r="N736" s="259"/>
      <c r="O736" s="37">
        <f>SUM(O728:O735)</f>
        <v>609</v>
      </c>
      <c r="P736" s="27">
        <f>SUM(P728:P735)</f>
        <v>33.880000000000003</v>
      </c>
      <c r="Q736" s="37">
        <f>SUM(Q728:Q735)</f>
        <v>22.049999999999997</v>
      </c>
      <c r="R736" s="27">
        <f>SUM(R728:R735)</f>
        <v>85.18</v>
      </c>
      <c r="S736" s="37">
        <f>SUM(S728:S735)</f>
        <v>667</v>
      </c>
      <c r="T736" s="86"/>
    </row>
    <row r="737" spans="1:20" ht="15.6" x14ac:dyDescent="0.3">
      <c r="A737" s="72" t="s">
        <v>12</v>
      </c>
      <c r="B737" s="260" t="s">
        <v>165</v>
      </c>
      <c r="C737" s="261"/>
      <c r="D737" s="261"/>
      <c r="E737" s="262"/>
      <c r="F737" s="77">
        <v>56.95</v>
      </c>
      <c r="G737" s="77">
        <v>9.5419999999999998</v>
      </c>
      <c r="H737" s="113">
        <v>6.0880000000000001</v>
      </c>
      <c r="I737" s="77">
        <v>8.7680000000000007</v>
      </c>
      <c r="J737" s="113">
        <v>129.85</v>
      </c>
      <c r="K737" s="114" t="s">
        <v>166</v>
      </c>
      <c r="L737" s="5"/>
      <c r="M737" s="72" t="str">
        <f>A737</f>
        <v>Полдник</v>
      </c>
      <c r="N737" s="73" t="str">
        <f>B737</f>
        <v>Сырники из творога</v>
      </c>
      <c r="O737" s="77">
        <v>76.5</v>
      </c>
      <c r="P737" s="51">
        <v>12.303000000000001</v>
      </c>
      <c r="Q737" s="76">
        <v>8.1170000000000009</v>
      </c>
      <c r="R737" s="51">
        <v>15.826000000000001</v>
      </c>
      <c r="S737" s="77">
        <v>187.85</v>
      </c>
      <c r="T737" s="83" t="str">
        <f>K737</f>
        <v>8.7</v>
      </c>
    </row>
    <row r="738" spans="1:20" ht="15.6" x14ac:dyDescent="0.3">
      <c r="A738" s="111"/>
      <c r="B738" s="263" t="s">
        <v>167</v>
      </c>
      <c r="C738" s="264"/>
      <c r="D738" s="264"/>
      <c r="E738" s="265"/>
      <c r="F738" s="20">
        <v>10</v>
      </c>
      <c r="G738" s="20">
        <v>0.72</v>
      </c>
      <c r="H738" s="149">
        <v>0.85</v>
      </c>
      <c r="I738" s="20">
        <v>5.6</v>
      </c>
      <c r="J738" s="149">
        <v>32</v>
      </c>
      <c r="K738" s="89" t="s">
        <v>166</v>
      </c>
      <c r="L738" s="5"/>
      <c r="M738" s="112"/>
      <c r="N738" s="73" t="str">
        <f>B738</f>
        <v>Сгущенное молоко</v>
      </c>
      <c r="O738" s="51">
        <v>15</v>
      </c>
      <c r="P738" s="51">
        <v>1.08</v>
      </c>
      <c r="Q738" s="76">
        <v>1.2749999999999999</v>
      </c>
      <c r="R738" s="51">
        <v>8.4</v>
      </c>
      <c r="S738" s="51">
        <v>48</v>
      </c>
      <c r="T738" s="83" t="str">
        <f>K738</f>
        <v>8.7</v>
      </c>
    </row>
    <row r="739" spans="1:20" ht="16.2" thickBot="1" x14ac:dyDescent="0.35">
      <c r="A739" s="60"/>
      <c r="B739" s="281" t="s">
        <v>6</v>
      </c>
      <c r="C739" s="281"/>
      <c r="D739" s="281"/>
      <c r="E739" s="281"/>
      <c r="F739" s="18">
        <v>150</v>
      </c>
      <c r="G739" s="18">
        <v>2E-3</v>
      </c>
      <c r="H739" s="33"/>
      <c r="I739" s="18">
        <v>5.2709999999999999</v>
      </c>
      <c r="J739" s="33">
        <v>21.507999999999999</v>
      </c>
      <c r="K739" s="80" t="s">
        <v>48</v>
      </c>
      <c r="L739" s="6"/>
      <c r="M739" s="60"/>
      <c r="N739" s="74" t="str">
        <f>B739</f>
        <v>Чай с сахаром</v>
      </c>
      <c r="O739" s="19">
        <v>180</v>
      </c>
      <c r="P739" s="33">
        <v>2E-3</v>
      </c>
      <c r="Q739" s="18"/>
      <c r="R739" s="33" t="s">
        <v>50</v>
      </c>
      <c r="S739" s="18">
        <v>28.841999999999999</v>
      </c>
      <c r="T739" s="83" t="str">
        <f>K739</f>
        <v>7.43</v>
      </c>
    </row>
    <row r="740" spans="1:20" ht="24.75" hidden="1" customHeight="1" x14ac:dyDescent="0.3">
      <c r="A740" s="60"/>
      <c r="B740" s="295"/>
      <c r="C740" s="295"/>
      <c r="D740" s="295"/>
      <c r="E740" s="295"/>
      <c r="F740" s="19"/>
      <c r="G740" s="19"/>
      <c r="H740" s="39"/>
      <c r="I740" s="19"/>
      <c r="J740" s="39"/>
      <c r="K740" s="90"/>
      <c r="L740" s="6"/>
      <c r="M740" s="60"/>
      <c r="N740" s="74">
        <f>B740</f>
        <v>0</v>
      </c>
      <c r="O740" s="19"/>
      <c r="P740" s="19"/>
      <c r="Q740" s="39"/>
      <c r="R740" s="19"/>
      <c r="S740" s="19"/>
      <c r="T740" s="83">
        <f>K740</f>
        <v>0</v>
      </c>
    </row>
    <row r="741" spans="1:20" ht="16.2" hidden="1" thickBot="1" x14ac:dyDescent="0.35">
      <c r="A741" s="61"/>
      <c r="B741" s="291"/>
      <c r="C741" s="292"/>
      <c r="D741" s="292"/>
      <c r="E741" s="293"/>
      <c r="F741" s="26"/>
      <c r="G741" s="54"/>
      <c r="H741" s="58"/>
      <c r="I741" s="54"/>
      <c r="J741" s="57"/>
      <c r="K741" s="93"/>
      <c r="L741" s="6"/>
      <c r="M741" s="61"/>
      <c r="N741" s="75"/>
      <c r="O741" s="61"/>
      <c r="P741" s="61"/>
      <c r="Q741" s="75"/>
      <c r="R741" s="61"/>
      <c r="S741" s="78"/>
      <c r="T741" s="83">
        <f>K741</f>
        <v>0</v>
      </c>
    </row>
    <row r="742" spans="1:20" ht="21.75" customHeight="1" thickBot="1" x14ac:dyDescent="0.35">
      <c r="A742" s="248" t="s">
        <v>13</v>
      </c>
      <c r="B742" s="258"/>
      <c r="C742" s="258"/>
      <c r="D742" s="258"/>
      <c r="E742" s="249"/>
      <c r="F742" s="27">
        <f>SUM(F737:F741)</f>
        <v>216.95</v>
      </c>
      <c r="G742" s="52">
        <f>SUM(G737:G741)</f>
        <v>10.264000000000001</v>
      </c>
      <c r="H742" s="27">
        <f>SUM(H737:H741)</f>
        <v>6.9379999999999997</v>
      </c>
      <c r="I742" s="53">
        <f>SUM(I737:I741)</f>
        <v>19.638999999999999</v>
      </c>
      <c r="J742" s="27">
        <f>SUM(J737:J741)</f>
        <v>183.358</v>
      </c>
      <c r="K742" s="92"/>
      <c r="L742" s="6"/>
      <c r="M742" s="248" t="s">
        <v>13</v>
      </c>
      <c r="N742" s="249"/>
      <c r="O742" s="27">
        <f>SUM(O737:O741)</f>
        <v>271.5</v>
      </c>
      <c r="P742" s="52">
        <f>SUM(P737:P741)</f>
        <v>13.385000000000002</v>
      </c>
      <c r="Q742" s="27">
        <f>SUM(Q737:Q741)</f>
        <v>9.3920000000000012</v>
      </c>
      <c r="R742" s="53">
        <f>SUM(R737:R741)</f>
        <v>24.225999999999999</v>
      </c>
      <c r="S742" s="37">
        <f>SUM(S737:S741)</f>
        <v>264.69200000000001</v>
      </c>
      <c r="T742" s="86"/>
    </row>
    <row r="743" spans="1:20" ht="21" customHeight="1" thickBot="1" x14ac:dyDescent="0.35">
      <c r="A743" s="250" t="s">
        <v>17</v>
      </c>
      <c r="B743" s="251"/>
      <c r="C743" s="251"/>
      <c r="D743" s="251"/>
      <c r="E743" s="251"/>
      <c r="F743" s="104">
        <f>F724+F727+F736+F742</f>
        <v>1118.95</v>
      </c>
      <c r="G743" s="104">
        <f>G724+G727+G736+G742</f>
        <v>41.545999999999999</v>
      </c>
      <c r="H743" s="106">
        <f>H724+H727+H736+H742</f>
        <v>28.988</v>
      </c>
      <c r="I743" s="107">
        <f>I724+I727+I736+I742</f>
        <v>132.79000000000002</v>
      </c>
      <c r="J743" s="105">
        <f>J724+J727+J736+J742</f>
        <v>1008.2059999999999</v>
      </c>
      <c r="K743" s="94"/>
      <c r="L743" s="7"/>
      <c r="M743" s="250" t="str">
        <f>A743</f>
        <v>Итого за день:</v>
      </c>
      <c r="N743" s="251"/>
      <c r="O743" s="106">
        <f>O724+O727+O736+O742</f>
        <v>1312.5</v>
      </c>
      <c r="P743" s="105">
        <f>P724+P727+P736+P742</f>
        <v>53.387</v>
      </c>
      <c r="Q743" s="106">
        <f>Q724+Q727+Q736+Q742</f>
        <v>41.731999999999999</v>
      </c>
      <c r="R743" s="105">
        <f>R724+R727+R736+R742</f>
        <v>155.54599999999999</v>
      </c>
      <c r="S743" s="106">
        <f>S724+S727+S736+S742</f>
        <v>1287.4739999999999</v>
      </c>
      <c r="T743" s="88"/>
    </row>
    <row r="744" spans="1:20" x14ac:dyDescent="0.3">
      <c r="K744" s="7"/>
    </row>
    <row r="747" spans="1:20" ht="15.6" x14ac:dyDescent="0.3">
      <c r="A747" s="270" t="str">
        <f>A708</f>
        <v xml:space="preserve">Утверждаю </v>
      </c>
      <c r="B747" s="270"/>
      <c r="C747" s="270"/>
      <c r="D747" s="270"/>
      <c r="E747" s="270"/>
      <c r="F747" s="270"/>
      <c r="G747" s="270"/>
      <c r="H747" s="270"/>
      <c r="I747" s="270"/>
      <c r="J747" s="270"/>
      <c r="K747" s="270"/>
      <c r="L747" s="148"/>
      <c r="M747" s="148"/>
      <c r="N747" s="270" t="str">
        <f>A747</f>
        <v xml:space="preserve">Утверждаю </v>
      </c>
      <c r="O747" s="270"/>
      <c r="P747" s="270"/>
      <c r="Q747" s="270"/>
      <c r="R747" s="270"/>
      <c r="S747" s="270"/>
    </row>
    <row r="748" spans="1:20" ht="15.6" x14ac:dyDescent="0.3">
      <c r="A748" s="270" t="str">
        <f>A709</f>
        <v>Заведующий МБДОУ «Д/С № 3</v>
      </c>
      <c r="B748" s="270"/>
      <c r="C748" s="270"/>
      <c r="D748" s="270"/>
      <c r="E748" s="270"/>
      <c r="F748" s="270"/>
      <c r="G748" s="270"/>
      <c r="H748" s="270"/>
      <c r="I748" s="270"/>
      <c r="J748" s="270"/>
      <c r="K748" s="270"/>
      <c r="L748" s="148"/>
      <c r="M748" s="148"/>
      <c r="N748" s="270" t="str">
        <f>A748</f>
        <v>Заведующий МБДОУ «Д/С № 3</v>
      </c>
      <c r="O748" s="270"/>
      <c r="P748" s="270"/>
      <c r="Q748" s="270"/>
      <c r="R748" s="270"/>
      <c r="S748" s="270"/>
    </row>
    <row r="749" spans="1:20" ht="15.6" x14ac:dyDescent="0.3">
      <c r="A749" s="270" t="str">
        <f>A710</f>
        <v xml:space="preserve"> кп Горные Ключи» В.В. Юшкова</v>
      </c>
      <c r="B749" s="270"/>
      <c r="C749" s="270"/>
      <c r="D749" s="270"/>
      <c r="E749" s="270"/>
      <c r="F749" s="270"/>
      <c r="G749" s="270"/>
      <c r="H749" s="270"/>
      <c r="I749" s="270"/>
      <c r="J749" s="270"/>
      <c r="K749" s="270"/>
      <c r="L749" s="148"/>
      <c r="M749" s="270" t="str">
        <f>A749</f>
        <v xml:space="preserve"> кп Горные Ключи» В.В. Юшкова</v>
      </c>
      <c r="N749" s="270"/>
      <c r="O749" s="270"/>
      <c r="P749" s="270"/>
      <c r="Q749" s="270"/>
      <c r="R749" s="270"/>
      <c r="S749" s="270"/>
    </row>
    <row r="750" spans="1:20" ht="15.6" x14ac:dyDescent="0.3">
      <c r="A750" s="270" t="str">
        <f>A711</f>
        <v xml:space="preserve">                                                       ____________</v>
      </c>
      <c r="B750" s="270"/>
      <c r="C750" s="270"/>
      <c r="D750" s="270"/>
      <c r="E750" s="270"/>
      <c r="F750" s="270"/>
      <c r="G750" s="270"/>
      <c r="H750" s="270"/>
      <c r="I750" s="270"/>
      <c r="J750" s="270"/>
      <c r="K750" s="270"/>
      <c r="L750" s="3"/>
      <c r="M750" s="270" t="str">
        <f>A750</f>
        <v xml:space="preserve">                                                       ____________</v>
      </c>
      <c r="N750" s="270"/>
      <c r="O750" s="270"/>
      <c r="P750" s="270"/>
      <c r="Q750" s="270"/>
      <c r="R750" s="270"/>
      <c r="S750" s="270"/>
    </row>
    <row r="751" spans="1:20" ht="15.6" x14ac:dyDescent="0.3">
      <c r="A751" s="294"/>
      <c r="B751" s="294"/>
      <c r="C751" s="294"/>
      <c r="D751" s="294"/>
      <c r="E751" s="294"/>
      <c r="F751" s="294"/>
      <c r="G751" s="294"/>
      <c r="H751" s="294"/>
      <c r="I751" s="294"/>
      <c r="J751" s="294"/>
      <c r="K751" s="294"/>
      <c r="L751" s="149"/>
      <c r="M751" s="294"/>
      <c r="N751" s="294"/>
      <c r="O751" s="294"/>
      <c r="P751" s="294"/>
      <c r="Q751" s="294"/>
      <c r="R751" s="294"/>
      <c r="S751" s="294"/>
    </row>
    <row r="752" spans="1:20" ht="15.6" x14ac:dyDescent="0.3">
      <c r="A752" s="294" t="str">
        <f>A713</f>
        <v>Меню на</v>
      </c>
      <c r="B752" s="294"/>
      <c r="C752" s="294"/>
      <c r="D752" s="294"/>
      <c r="E752" s="294"/>
      <c r="F752" s="294"/>
      <c r="G752" s="294"/>
      <c r="H752" s="294"/>
      <c r="I752" s="294"/>
      <c r="J752" s="294"/>
      <c r="K752" s="294"/>
      <c r="L752" s="149"/>
      <c r="M752" s="294" t="str">
        <f>A752</f>
        <v>Меню на</v>
      </c>
      <c r="N752" s="294"/>
      <c r="O752" s="294"/>
      <c r="P752" s="294"/>
      <c r="Q752" s="294"/>
      <c r="R752" s="294"/>
      <c r="S752" s="294"/>
    </row>
    <row r="753" spans="1:20" ht="15.6" x14ac:dyDescent="0.3">
      <c r="A753" s="294" t="str">
        <f>A714</f>
        <v xml:space="preserve">            «____» ___________ 202___г </v>
      </c>
      <c r="B753" s="294"/>
      <c r="C753" s="294"/>
      <c r="D753" s="294"/>
      <c r="E753" s="294"/>
      <c r="F753" s="294"/>
      <c r="G753" s="294"/>
      <c r="H753" s="294"/>
      <c r="I753" s="294"/>
      <c r="J753" s="294"/>
      <c r="K753" s="294"/>
      <c r="L753" s="3"/>
      <c r="M753" s="294" t="str">
        <f>A753</f>
        <v xml:space="preserve">            «____» ___________ 202___г </v>
      </c>
      <c r="N753" s="294"/>
      <c r="O753" s="294"/>
      <c r="P753" s="294"/>
      <c r="Q753" s="294"/>
      <c r="R753" s="294"/>
      <c r="S753" s="294"/>
    </row>
    <row r="754" spans="1:20" x14ac:dyDescent="0.3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150"/>
      <c r="L754" s="150"/>
      <c r="M754" s="233"/>
      <c r="N754" s="233"/>
      <c r="O754" s="233"/>
      <c r="P754" s="233"/>
      <c r="Q754" s="233"/>
      <c r="R754" s="233"/>
      <c r="S754" s="233"/>
    </row>
    <row r="755" spans="1:20" ht="21" thickBot="1" x14ac:dyDescent="0.35">
      <c r="A755" s="234" t="s">
        <v>168</v>
      </c>
      <c r="B755" s="234"/>
      <c r="C755" s="234"/>
      <c r="D755" s="234"/>
      <c r="E755" s="234"/>
      <c r="F755" s="234"/>
      <c r="G755" s="234"/>
      <c r="H755" s="234"/>
      <c r="I755" s="234"/>
      <c r="J755" s="234"/>
      <c r="K755" s="16"/>
      <c r="L755" s="9"/>
      <c r="M755" s="234" t="s">
        <v>169</v>
      </c>
      <c r="N755" s="234"/>
      <c r="O755" s="234"/>
      <c r="P755" s="234"/>
      <c r="Q755" s="234"/>
      <c r="R755" s="234"/>
      <c r="S755" s="234"/>
    </row>
    <row r="756" spans="1:20" ht="19.5" customHeight="1" thickBot="1" x14ac:dyDescent="0.35">
      <c r="A756" s="235" t="s">
        <v>1</v>
      </c>
      <c r="B756" s="237" t="s">
        <v>4</v>
      </c>
      <c r="C756" s="238"/>
      <c r="D756" s="238"/>
      <c r="E756" s="239"/>
      <c r="F756" s="235" t="s">
        <v>2</v>
      </c>
      <c r="G756" s="243" t="s">
        <v>33</v>
      </c>
      <c r="H756" s="244"/>
      <c r="I756" s="245"/>
      <c r="J756" s="246" t="s">
        <v>3</v>
      </c>
      <c r="K756" s="285" t="s">
        <v>34</v>
      </c>
      <c r="L756" s="9"/>
      <c r="M756" s="287" t="s">
        <v>1</v>
      </c>
      <c r="N756" s="289" t="s">
        <v>4</v>
      </c>
      <c r="O756" s="246" t="s">
        <v>2</v>
      </c>
      <c r="P756" s="243" t="s">
        <v>33</v>
      </c>
      <c r="Q756" s="244"/>
      <c r="R756" s="245"/>
      <c r="S756" s="289" t="s">
        <v>3</v>
      </c>
      <c r="T756" s="278" t="s">
        <v>34</v>
      </c>
    </row>
    <row r="757" spans="1:20" ht="21.75" customHeight="1" thickBot="1" x14ac:dyDescent="0.35">
      <c r="A757" s="236"/>
      <c r="B757" s="240"/>
      <c r="C757" s="241"/>
      <c r="D757" s="241"/>
      <c r="E757" s="242"/>
      <c r="F757" s="236"/>
      <c r="G757" s="31" t="s">
        <v>30</v>
      </c>
      <c r="H757" s="31" t="s">
        <v>31</v>
      </c>
      <c r="I757" s="31" t="s">
        <v>32</v>
      </c>
      <c r="J757" s="247"/>
      <c r="K757" s="286"/>
      <c r="L757" s="10"/>
      <c r="M757" s="288"/>
      <c r="N757" s="290"/>
      <c r="O757" s="247"/>
      <c r="P757" s="147" t="str">
        <f>G757</f>
        <v>Б</v>
      </c>
      <c r="Q757" s="147" t="str">
        <f>H757</f>
        <v>Ж</v>
      </c>
      <c r="R757" s="146" t="str">
        <f>I757</f>
        <v>У</v>
      </c>
      <c r="S757" s="290"/>
      <c r="T757" s="279"/>
    </row>
    <row r="758" spans="1:20" ht="15.6" x14ac:dyDescent="0.3">
      <c r="A758" s="44" t="s">
        <v>5</v>
      </c>
      <c r="B758" s="280" t="s">
        <v>142</v>
      </c>
      <c r="C758" s="280"/>
      <c r="D758" s="280"/>
      <c r="E758" s="280"/>
      <c r="F758" s="40">
        <v>130</v>
      </c>
      <c r="G758" s="40">
        <v>2.56</v>
      </c>
      <c r="H758" s="17">
        <v>7.26</v>
      </c>
      <c r="I758" s="40">
        <v>14.55</v>
      </c>
      <c r="J758" s="17">
        <v>155.79</v>
      </c>
      <c r="K758" s="79" t="s">
        <v>60</v>
      </c>
      <c r="L758" s="11"/>
      <c r="M758" s="63" t="s">
        <v>5</v>
      </c>
      <c r="N758" s="64" t="str">
        <f>B758</f>
        <v>Каша молочная жидкая пшеничная</v>
      </c>
      <c r="O758" s="68">
        <v>150</v>
      </c>
      <c r="P758" s="67">
        <v>2.84</v>
      </c>
      <c r="Q758" s="68">
        <v>8.69</v>
      </c>
      <c r="R758" s="67">
        <v>16.260000000000002</v>
      </c>
      <c r="S758" s="68">
        <v>182.1</v>
      </c>
      <c r="T758" s="83" t="str">
        <f>K758</f>
        <v>7.4</v>
      </c>
    </row>
    <row r="759" spans="1:20" ht="25.5" customHeight="1" x14ac:dyDescent="0.3">
      <c r="A759" s="45"/>
      <c r="B759" s="281" t="s">
        <v>6</v>
      </c>
      <c r="C759" s="281"/>
      <c r="D759" s="281"/>
      <c r="E759" s="281"/>
      <c r="F759" s="18">
        <v>150</v>
      </c>
      <c r="G759" s="18">
        <v>2E-3</v>
      </c>
      <c r="H759" s="33"/>
      <c r="I759" s="18">
        <v>5.2709999999999999</v>
      </c>
      <c r="J759" s="33">
        <v>21.507999999999999</v>
      </c>
      <c r="K759" s="80" t="s">
        <v>48</v>
      </c>
      <c r="L759" s="12"/>
      <c r="M759" s="45"/>
      <c r="N759" s="65" t="str">
        <f>B759</f>
        <v>Чай с сахаром</v>
      </c>
      <c r="O759" s="18">
        <v>180</v>
      </c>
      <c r="P759" s="33">
        <v>2E-3</v>
      </c>
      <c r="Q759" s="18"/>
      <c r="R759" s="33" t="s">
        <v>50</v>
      </c>
      <c r="S759" s="18">
        <v>28.841999999999999</v>
      </c>
      <c r="T759" s="84" t="str">
        <f>K759</f>
        <v>7.43</v>
      </c>
    </row>
    <row r="760" spans="1:20" ht="24" customHeight="1" thickBot="1" x14ac:dyDescent="0.35">
      <c r="A760" s="45"/>
      <c r="B760" s="281" t="s">
        <v>14</v>
      </c>
      <c r="C760" s="281"/>
      <c r="D760" s="281"/>
      <c r="E760" s="281"/>
      <c r="F760" s="18">
        <v>30</v>
      </c>
      <c r="G760" s="18">
        <v>2.25</v>
      </c>
      <c r="H760" s="33">
        <v>0.87</v>
      </c>
      <c r="I760" s="18">
        <v>15.27</v>
      </c>
      <c r="J760" s="101">
        <v>79.2</v>
      </c>
      <c r="K760" s="80" t="s">
        <v>37</v>
      </c>
      <c r="L760" s="12"/>
      <c r="M760" s="45"/>
      <c r="N760" s="65" t="str">
        <f>B760</f>
        <v>Батон  (пшеничный)</v>
      </c>
      <c r="O760" s="18">
        <v>40</v>
      </c>
      <c r="P760" s="33">
        <v>3</v>
      </c>
      <c r="Q760" s="18">
        <v>1.1599999999999999</v>
      </c>
      <c r="R760" s="33">
        <v>20.36</v>
      </c>
      <c r="S760" s="18">
        <v>105.6</v>
      </c>
      <c r="T760" s="84" t="str">
        <f>K760</f>
        <v>7.8.2</v>
      </c>
    </row>
    <row r="761" spans="1:20" ht="16.2" hidden="1" thickBot="1" x14ac:dyDescent="0.35">
      <c r="A761" s="45"/>
      <c r="B761" s="282"/>
      <c r="C761" s="283"/>
      <c r="D761" s="283"/>
      <c r="E761" s="284"/>
      <c r="F761" s="18"/>
      <c r="G761" s="18"/>
      <c r="H761" s="33"/>
      <c r="I761" s="18"/>
      <c r="J761" s="101"/>
      <c r="K761" s="80"/>
      <c r="L761" s="12"/>
      <c r="M761" s="45"/>
      <c r="N761" s="65">
        <f>B761</f>
        <v>0</v>
      </c>
      <c r="O761" s="18"/>
      <c r="P761" s="33"/>
      <c r="Q761" s="18"/>
      <c r="R761" s="33"/>
      <c r="S761" s="18"/>
      <c r="T761" s="84">
        <f>K761</f>
        <v>0</v>
      </c>
    </row>
    <row r="762" spans="1:20" ht="16.2" hidden="1" thickBot="1" x14ac:dyDescent="0.35">
      <c r="A762" s="46"/>
      <c r="B762" s="282"/>
      <c r="C762" s="283"/>
      <c r="D762" s="283"/>
      <c r="E762" s="284"/>
      <c r="F762" s="41"/>
      <c r="G762" s="48"/>
      <c r="H762" s="34"/>
      <c r="I762" s="48"/>
      <c r="J762" s="47"/>
      <c r="K762" s="81"/>
      <c r="L762" s="12"/>
      <c r="M762" s="46"/>
      <c r="N762" s="66">
        <f>B762</f>
        <v>0</v>
      </c>
      <c r="O762" s="48"/>
      <c r="P762" s="34"/>
      <c r="Q762" s="48"/>
      <c r="R762" s="34"/>
      <c r="S762" s="48"/>
      <c r="T762" s="85">
        <f>K762</f>
        <v>0</v>
      </c>
    </row>
    <row r="763" spans="1:20" ht="21.75" customHeight="1" thickBot="1" x14ac:dyDescent="0.35">
      <c r="A763" s="272" t="s">
        <v>8</v>
      </c>
      <c r="B763" s="273"/>
      <c r="C763" s="273"/>
      <c r="D763" s="273"/>
      <c r="E763" s="274"/>
      <c r="F763" s="50">
        <f>SUM(F758:F762)</f>
        <v>310</v>
      </c>
      <c r="G763" s="42">
        <f>SUM(G758:G762)</f>
        <v>4.8119999999999994</v>
      </c>
      <c r="H763" s="42">
        <f>SUM(H758:H762)</f>
        <v>8.129999999999999</v>
      </c>
      <c r="I763" s="42">
        <f>SUM(I758:I762)</f>
        <v>35.091000000000001</v>
      </c>
      <c r="J763" s="49">
        <f>SUM(J758:J762)</f>
        <v>256.49799999999999</v>
      </c>
      <c r="K763" s="21"/>
      <c r="L763" s="13"/>
      <c r="M763" s="272" t="s">
        <v>8</v>
      </c>
      <c r="N763" s="274"/>
      <c r="O763" s="42">
        <f>SUM(O758:O762)</f>
        <v>370</v>
      </c>
      <c r="P763" s="50">
        <f>SUM(P758:P762)</f>
        <v>5.8419999999999996</v>
      </c>
      <c r="Q763" s="42">
        <f>SUM(Q758:Q762)</f>
        <v>9.85</v>
      </c>
      <c r="R763" s="103">
        <f>SUM(R758:R762)</f>
        <v>36.620000000000005</v>
      </c>
      <c r="S763" s="35">
        <f>SUM(S758:S762)</f>
        <v>316.54200000000003</v>
      </c>
      <c r="T763" s="86"/>
    </row>
    <row r="764" spans="1:20" ht="32.25" customHeight="1" thickBot="1" x14ac:dyDescent="0.35">
      <c r="A764" s="62" t="s">
        <v>9</v>
      </c>
      <c r="B764" s="275" t="s">
        <v>22</v>
      </c>
      <c r="C764" s="276"/>
      <c r="D764" s="276"/>
      <c r="E764" s="277"/>
      <c r="F764" s="43">
        <v>100</v>
      </c>
      <c r="G764" s="43">
        <v>0.2</v>
      </c>
      <c r="H764" s="36"/>
      <c r="I764" s="43">
        <v>5.99</v>
      </c>
      <c r="J764" s="36">
        <v>24.62</v>
      </c>
      <c r="K764" s="82" t="s">
        <v>40</v>
      </c>
      <c r="L764" s="11"/>
      <c r="M764" s="69" t="s">
        <v>9</v>
      </c>
      <c r="N764" s="70" t="str">
        <f>B764</f>
        <v>Напиток из плодов шиповника</v>
      </c>
      <c r="O764" s="43">
        <v>100</v>
      </c>
      <c r="P764" s="43">
        <v>0.28000000000000003</v>
      </c>
      <c r="Q764" s="71"/>
      <c r="R764" s="43">
        <v>9.19</v>
      </c>
      <c r="S764" s="43">
        <v>29.68</v>
      </c>
      <c r="T764" s="119" t="s">
        <v>52</v>
      </c>
    </row>
    <row r="765" spans="1:20" ht="16.2" thickBot="1" x14ac:dyDescent="0.35">
      <c r="A765" s="8"/>
      <c r="B765" s="267"/>
      <c r="C765" s="267"/>
      <c r="D765" s="267"/>
      <c r="E765" s="268"/>
      <c r="F765" s="20"/>
      <c r="G765" s="20"/>
      <c r="H765" s="149"/>
      <c r="I765" s="14"/>
      <c r="J765" s="14"/>
      <c r="K765" s="22"/>
      <c r="L765" s="5"/>
      <c r="M765" s="8"/>
      <c r="N765" s="23"/>
      <c r="O765" s="23"/>
      <c r="P765" s="24"/>
      <c r="Q765" s="24"/>
      <c r="R765" s="24"/>
      <c r="S765" s="14"/>
      <c r="T765" s="118"/>
    </row>
    <row r="766" spans="1:20" ht="21.75" customHeight="1" thickBot="1" x14ac:dyDescent="0.35">
      <c r="A766" s="248" t="s">
        <v>10</v>
      </c>
      <c r="B766" s="258"/>
      <c r="C766" s="258"/>
      <c r="D766" s="258"/>
      <c r="E766" s="249"/>
      <c r="F766" s="52">
        <f>SUM(F764:F765)</f>
        <v>100</v>
      </c>
      <c r="G766" s="27">
        <f>SUM(G764:G765)</f>
        <v>0.2</v>
      </c>
      <c r="H766" s="27"/>
      <c r="I766" s="53">
        <f>SUM(I764:I765)</f>
        <v>5.99</v>
      </c>
      <c r="J766" s="53">
        <f>SUM(J764:J765)</f>
        <v>24.62</v>
      </c>
      <c r="K766" s="27"/>
      <c r="L766" s="3"/>
      <c r="M766" s="248" t="s">
        <v>10</v>
      </c>
      <c r="N766" s="258"/>
      <c r="O766" s="15">
        <f>SUM(O764:O765)</f>
        <v>100</v>
      </c>
      <c r="P766" s="27">
        <f>SUM(P764:P765)</f>
        <v>0.28000000000000003</v>
      </c>
      <c r="Q766" s="37"/>
      <c r="R766" s="27">
        <f>SUM(R764:R765)</f>
        <v>9.19</v>
      </c>
      <c r="S766" s="37">
        <f>SUM(S764:S765)</f>
        <v>29.68</v>
      </c>
      <c r="T766" s="86"/>
    </row>
    <row r="767" spans="1:20" ht="29.25" customHeight="1" x14ac:dyDescent="0.3">
      <c r="A767" s="59" t="s">
        <v>15</v>
      </c>
      <c r="B767" s="266" t="s">
        <v>23</v>
      </c>
      <c r="C767" s="267"/>
      <c r="D767" s="267"/>
      <c r="E767" s="268"/>
      <c r="F767" s="25">
        <v>30</v>
      </c>
      <c r="G767" s="25">
        <v>0.64300000000000002</v>
      </c>
      <c r="H767" s="25">
        <v>3.0070000000000001</v>
      </c>
      <c r="I767" s="56">
        <v>3.306</v>
      </c>
      <c r="J767" s="25">
        <v>42.706000000000003</v>
      </c>
      <c r="K767" s="89" t="s">
        <v>41</v>
      </c>
      <c r="L767" s="5"/>
      <c r="M767" s="72" t="s">
        <v>15</v>
      </c>
      <c r="N767" s="73" t="str">
        <f t="shared" ref="N767:N774" si="34">B767</f>
        <v>Салат из белокачанной капусты с морковью</v>
      </c>
      <c r="O767" s="77">
        <v>40</v>
      </c>
      <c r="P767" s="77">
        <v>0.81799999999999995</v>
      </c>
      <c r="Q767" s="76">
        <v>5.9880000000000004</v>
      </c>
      <c r="R767" s="77">
        <v>5.383</v>
      </c>
      <c r="S767" s="77">
        <v>78.36</v>
      </c>
      <c r="T767" s="83" t="str">
        <f>K767</f>
        <v>1.48</v>
      </c>
    </row>
    <row r="768" spans="1:20" ht="30.75" customHeight="1" x14ac:dyDescent="0.3">
      <c r="A768" s="60"/>
      <c r="B768" s="252" t="s">
        <v>170</v>
      </c>
      <c r="C768" s="253"/>
      <c r="D768" s="253"/>
      <c r="E768" s="254"/>
      <c r="F768" s="19">
        <v>150</v>
      </c>
      <c r="G768" s="97">
        <v>5</v>
      </c>
      <c r="H768" s="97">
        <v>4.8</v>
      </c>
      <c r="I768" s="98">
        <v>21.9</v>
      </c>
      <c r="J768" s="96">
        <v>153.19999999999999</v>
      </c>
      <c r="K768" s="90" t="s">
        <v>171</v>
      </c>
      <c r="L768" s="3"/>
      <c r="M768" s="28"/>
      <c r="N768" s="74" t="str">
        <f t="shared" si="34"/>
        <v>Суп капртофельный с крупой (гречка), с говядиной тушеной (консерва)</v>
      </c>
      <c r="O768" s="19">
        <v>180</v>
      </c>
      <c r="P768" s="19">
        <v>7.3</v>
      </c>
      <c r="Q768" s="39">
        <v>6.1</v>
      </c>
      <c r="R768" s="19">
        <v>26.3</v>
      </c>
      <c r="S768" s="19">
        <v>188.2</v>
      </c>
      <c r="T768" s="83" t="str">
        <f>K768</f>
        <v>2.13.4</v>
      </c>
    </row>
    <row r="769" spans="1:20" ht="33" customHeight="1" x14ac:dyDescent="0.3">
      <c r="A769" s="60"/>
      <c r="B769" s="252" t="s">
        <v>172</v>
      </c>
      <c r="C769" s="253"/>
      <c r="D769" s="253"/>
      <c r="E769" s="254"/>
      <c r="F769" s="19">
        <v>50</v>
      </c>
      <c r="G769" s="97">
        <v>9.7100000000000009</v>
      </c>
      <c r="H769" s="97">
        <v>7.34</v>
      </c>
      <c r="I769" s="98">
        <v>5.15</v>
      </c>
      <c r="J769" s="96">
        <v>97.57</v>
      </c>
      <c r="K769" s="90" t="s">
        <v>173</v>
      </c>
      <c r="L769" s="6"/>
      <c r="M769" s="28"/>
      <c r="N769" s="74" t="str">
        <f t="shared" si="34"/>
        <v>Оладьи из печени в соусе</v>
      </c>
      <c r="O769" s="19">
        <v>70</v>
      </c>
      <c r="P769" s="19">
        <v>14.14</v>
      </c>
      <c r="Q769" s="39">
        <v>10.08</v>
      </c>
      <c r="R769" s="19">
        <v>10.94</v>
      </c>
      <c r="S769" s="19">
        <v>189.17</v>
      </c>
      <c r="T769" s="95" t="str">
        <f t="shared" ref="T769:T774" si="35">K769</f>
        <v>3.56</v>
      </c>
    </row>
    <row r="770" spans="1:20" ht="15.6" x14ac:dyDescent="0.3">
      <c r="A770" s="60"/>
      <c r="B770" s="252" t="s">
        <v>103</v>
      </c>
      <c r="C770" s="253"/>
      <c r="D770" s="253"/>
      <c r="E770" s="254"/>
      <c r="F770" s="19">
        <v>25</v>
      </c>
      <c r="G770" s="124">
        <v>0.37</v>
      </c>
      <c r="H770" s="124">
        <v>0.95</v>
      </c>
      <c r="I770" s="125">
        <v>1.42</v>
      </c>
      <c r="J770" s="124">
        <v>13.14</v>
      </c>
      <c r="K770" s="90" t="s">
        <v>106</v>
      </c>
      <c r="L770" s="6"/>
      <c r="M770" s="28"/>
      <c r="N770" s="74" t="str">
        <f t="shared" si="34"/>
        <v>Соус сметанный</v>
      </c>
      <c r="O770" s="19">
        <v>30</v>
      </c>
      <c r="P770" s="19">
        <v>0.64</v>
      </c>
      <c r="Q770" s="39">
        <v>1.32</v>
      </c>
      <c r="R770" s="19">
        <v>2.83</v>
      </c>
      <c r="S770" s="19">
        <v>22.3</v>
      </c>
      <c r="T770" s="95" t="str">
        <f t="shared" si="35"/>
        <v>5.9</v>
      </c>
    </row>
    <row r="771" spans="1:20" ht="15.6" x14ac:dyDescent="0.3">
      <c r="A771" s="60"/>
      <c r="B771" s="252" t="s">
        <v>112</v>
      </c>
      <c r="C771" s="253"/>
      <c r="D771" s="253"/>
      <c r="E771" s="254"/>
      <c r="F771" s="19">
        <v>110</v>
      </c>
      <c r="G771" s="97">
        <v>3</v>
      </c>
      <c r="H771" s="97">
        <v>3.8</v>
      </c>
      <c r="I771" s="98">
        <v>20.9</v>
      </c>
      <c r="J771" s="19">
        <v>129.30000000000001</v>
      </c>
      <c r="K771" s="90" t="s">
        <v>121</v>
      </c>
      <c r="L771" s="6"/>
      <c r="M771" s="60"/>
      <c r="N771" s="74" t="str">
        <f t="shared" si="34"/>
        <v>Пюре картофельное</v>
      </c>
      <c r="O771" s="19">
        <v>130</v>
      </c>
      <c r="P771" s="19">
        <v>3.6</v>
      </c>
      <c r="Q771" s="39">
        <v>4.7</v>
      </c>
      <c r="R771" s="19">
        <v>24.7</v>
      </c>
      <c r="S771" s="19">
        <v>155.19999999999999</v>
      </c>
      <c r="T771" s="95" t="str">
        <f t="shared" si="35"/>
        <v>4.9</v>
      </c>
    </row>
    <row r="772" spans="1:20" ht="27.75" customHeight="1" x14ac:dyDescent="0.3">
      <c r="A772" s="60"/>
      <c r="B772" s="252" t="s">
        <v>57</v>
      </c>
      <c r="C772" s="253"/>
      <c r="D772" s="253"/>
      <c r="E772" s="254"/>
      <c r="F772" s="19">
        <v>150</v>
      </c>
      <c r="G772" s="97">
        <v>0.25</v>
      </c>
      <c r="H772" s="97"/>
      <c r="I772" s="98">
        <v>9.81</v>
      </c>
      <c r="J772" s="19">
        <v>40.22</v>
      </c>
      <c r="K772" s="90" t="s">
        <v>58</v>
      </c>
      <c r="L772" s="6"/>
      <c r="M772" s="28"/>
      <c r="N772" s="74" t="str">
        <f t="shared" si="34"/>
        <v>Компот из сухофруктов</v>
      </c>
      <c r="O772" s="19">
        <v>130</v>
      </c>
      <c r="P772" s="19">
        <v>0.31</v>
      </c>
      <c r="Q772" s="39"/>
      <c r="R772" s="19">
        <v>12.63</v>
      </c>
      <c r="S772" s="19">
        <v>44.54</v>
      </c>
      <c r="T772" s="95" t="str">
        <f t="shared" si="35"/>
        <v>8.2</v>
      </c>
    </row>
    <row r="773" spans="1:20" ht="27" customHeight="1" x14ac:dyDescent="0.3">
      <c r="A773" s="60"/>
      <c r="B773" s="252" t="s">
        <v>16</v>
      </c>
      <c r="C773" s="253"/>
      <c r="D773" s="253"/>
      <c r="E773" s="254"/>
      <c r="F773" s="19">
        <v>30</v>
      </c>
      <c r="G773" s="97">
        <v>2.4300000000000002</v>
      </c>
      <c r="H773" s="97">
        <v>0.3</v>
      </c>
      <c r="I773" s="98">
        <v>14.64</v>
      </c>
      <c r="J773" s="19">
        <v>72.599999999999994</v>
      </c>
      <c r="K773" s="90" t="s">
        <v>37</v>
      </c>
      <c r="L773" s="6"/>
      <c r="M773" s="60"/>
      <c r="N773" s="74" t="str">
        <f t="shared" si="34"/>
        <v>Хлеб пшеничный</v>
      </c>
      <c r="O773" s="19">
        <v>40</v>
      </c>
      <c r="P773" s="19">
        <v>3.24</v>
      </c>
      <c r="Q773" s="39">
        <v>0.4</v>
      </c>
      <c r="R773" s="19">
        <v>16.52</v>
      </c>
      <c r="S773" s="19">
        <v>96.8</v>
      </c>
      <c r="T773" s="95" t="str">
        <f t="shared" si="35"/>
        <v>7.8.2</v>
      </c>
    </row>
    <row r="774" spans="1:20" ht="26.25" customHeight="1" thickBot="1" x14ac:dyDescent="0.35">
      <c r="A774" s="61"/>
      <c r="B774" s="255" t="s">
        <v>29</v>
      </c>
      <c r="C774" s="256"/>
      <c r="D774" s="256"/>
      <c r="E774" s="257"/>
      <c r="F774" s="115">
        <v>30</v>
      </c>
      <c r="G774" s="99">
        <v>3.9</v>
      </c>
      <c r="H774" s="99">
        <v>0.9</v>
      </c>
      <c r="I774" s="100">
        <v>12</v>
      </c>
      <c r="J774" s="78">
        <v>75</v>
      </c>
      <c r="K774" s="90" t="s">
        <v>37</v>
      </c>
      <c r="L774" s="6"/>
      <c r="M774" s="29"/>
      <c r="N774" s="75" t="str">
        <f t="shared" si="34"/>
        <v>Хлеб ржаной</v>
      </c>
      <c r="O774" s="78">
        <v>40</v>
      </c>
      <c r="P774" s="108">
        <v>5.2</v>
      </c>
      <c r="Q774" s="109">
        <v>1.2</v>
      </c>
      <c r="R774" s="108">
        <v>16</v>
      </c>
      <c r="S774" s="110">
        <v>100</v>
      </c>
      <c r="T774" s="95" t="str">
        <f t="shared" si="35"/>
        <v>7.8.2</v>
      </c>
    </row>
    <row r="775" spans="1:20" ht="21" customHeight="1" thickBot="1" x14ac:dyDescent="0.35">
      <c r="A775" s="248" t="s">
        <v>11</v>
      </c>
      <c r="B775" s="258"/>
      <c r="C775" s="258"/>
      <c r="D775" s="258"/>
      <c r="E775" s="249"/>
      <c r="F775" s="55">
        <f>SUM(F767:F774)</f>
        <v>575</v>
      </c>
      <c r="G775" s="52">
        <f>SUM(G767:G774)</f>
        <v>25.302999999999997</v>
      </c>
      <c r="H775" s="27">
        <f>SUM(H767:H774)</f>
        <v>21.097000000000001</v>
      </c>
      <c r="I775" s="53">
        <f>SUM(I767:I774)</f>
        <v>89.126000000000005</v>
      </c>
      <c r="J775" s="37">
        <f>SUM(J767:J774)</f>
        <v>623.73599999999999</v>
      </c>
      <c r="K775" s="92"/>
      <c r="L775" s="6"/>
      <c r="M775" s="248" t="s">
        <v>11</v>
      </c>
      <c r="N775" s="259"/>
      <c r="O775" s="37">
        <f>SUM(O767:O774)</f>
        <v>660</v>
      </c>
      <c r="P775" s="27">
        <f>SUM(P767:P774)</f>
        <v>35.248000000000005</v>
      </c>
      <c r="Q775" s="37">
        <f>SUM(Q767:Q774)</f>
        <v>29.787999999999997</v>
      </c>
      <c r="R775" s="27">
        <f>SUM(R767:R774)</f>
        <v>115.30299999999998</v>
      </c>
      <c r="S775" s="37">
        <f>SUM(S767:S774)</f>
        <v>874.56999999999994</v>
      </c>
      <c r="T775" s="86"/>
    </row>
    <row r="776" spans="1:20" ht="15.6" x14ac:dyDescent="0.3">
      <c r="A776" s="72" t="s">
        <v>12</v>
      </c>
      <c r="B776" s="260" t="s">
        <v>174</v>
      </c>
      <c r="C776" s="261"/>
      <c r="D776" s="261"/>
      <c r="E776" s="262"/>
      <c r="F776" s="77">
        <v>88</v>
      </c>
      <c r="G776" s="77">
        <v>1.43</v>
      </c>
      <c r="H776" s="113">
        <v>1.58</v>
      </c>
      <c r="I776" s="77">
        <v>21.28</v>
      </c>
      <c r="J776" s="113">
        <v>102.82</v>
      </c>
      <c r="K776" s="114" t="s">
        <v>175</v>
      </c>
      <c r="L776" s="5"/>
      <c r="M776" s="72" t="str">
        <f>A776</f>
        <v>Полдник</v>
      </c>
      <c r="N776" s="73" t="str">
        <f>B776</f>
        <v>Сладкий плов с сухофруктами</v>
      </c>
      <c r="O776" s="77">
        <v>118</v>
      </c>
      <c r="P776" s="51">
        <v>1.71</v>
      </c>
      <c r="Q776" s="76">
        <v>2.33</v>
      </c>
      <c r="R776" s="51">
        <v>26.32</v>
      </c>
      <c r="S776" s="77">
        <v>130.11000000000001</v>
      </c>
      <c r="T776" s="83" t="str">
        <f>K776</f>
        <v>4.17.4</v>
      </c>
    </row>
    <row r="777" spans="1:20" ht="15.6" hidden="1" x14ac:dyDescent="0.3">
      <c r="A777" s="111"/>
      <c r="B777" s="263"/>
      <c r="C777" s="264"/>
      <c r="D777" s="264"/>
      <c r="E777" s="265"/>
      <c r="F777" s="20"/>
      <c r="G777" s="20"/>
      <c r="H777" s="149"/>
      <c r="I777" s="20"/>
      <c r="J777" s="149"/>
      <c r="K777" s="89"/>
      <c r="L777" s="5"/>
      <c r="M777" s="112"/>
      <c r="N777" s="73">
        <f>B777</f>
        <v>0</v>
      </c>
      <c r="O777" s="51"/>
      <c r="P777" s="51"/>
      <c r="Q777" s="76"/>
      <c r="R777" s="51"/>
      <c r="S777" s="51"/>
      <c r="T777" s="83">
        <f>K777</f>
        <v>0</v>
      </c>
    </row>
    <row r="778" spans="1:20" ht="16.2" thickBot="1" x14ac:dyDescent="0.35">
      <c r="A778" s="60"/>
      <c r="B778" s="281" t="s">
        <v>6</v>
      </c>
      <c r="C778" s="281"/>
      <c r="D778" s="281"/>
      <c r="E778" s="281"/>
      <c r="F778" s="18">
        <v>150</v>
      </c>
      <c r="G778" s="18">
        <v>2E-3</v>
      </c>
      <c r="H778" s="33"/>
      <c r="I778" s="18">
        <v>5.2709999999999999</v>
      </c>
      <c r="J778" s="33">
        <v>21.507999999999999</v>
      </c>
      <c r="K778" s="80" t="s">
        <v>48</v>
      </c>
      <c r="L778" s="6"/>
      <c r="M778" s="60"/>
      <c r="N778" s="74" t="str">
        <f>B778</f>
        <v>Чай с сахаром</v>
      </c>
      <c r="O778" s="19">
        <v>180</v>
      </c>
      <c r="P778" s="33">
        <v>2E-3</v>
      </c>
      <c r="Q778" s="18"/>
      <c r="R778" s="33" t="s">
        <v>50</v>
      </c>
      <c r="S778" s="18">
        <v>28.841999999999999</v>
      </c>
      <c r="T778" s="83" t="str">
        <f>K778</f>
        <v>7.43</v>
      </c>
    </row>
    <row r="779" spans="1:20" ht="24.75" hidden="1" customHeight="1" x14ac:dyDescent="0.3">
      <c r="A779" s="60"/>
      <c r="B779" s="295"/>
      <c r="C779" s="295"/>
      <c r="D779" s="295"/>
      <c r="E779" s="295"/>
      <c r="F779" s="19"/>
      <c r="G779" s="19"/>
      <c r="H779" s="39"/>
      <c r="I779" s="19"/>
      <c r="J779" s="39"/>
      <c r="K779" s="90"/>
      <c r="L779" s="6"/>
      <c r="M779" s="60"/>
      <c r="N779" s="74">
        <f>B779</f>
        <v>0</v>
      </c>
      <c r="O779" s="19"/>
      <c r="P779" s="19"/>
      <c r="Q779" s="39"/>
      <c r="R779" s="19"/>
      <c r="S779" s="19"/>
      <c r="T779" s="83">
        <f>K779</f>
        <v>0</v>
      </c>
    </row>
    <row r="780" spans="1:20" ht="16.2" hidden="1" thickBot="1" x14ac:dyDescent="0.35">
      <c r="A780" s="61"/>
      <c r="B780" s="291"/>
      <c r="C780" s="292"/>
      <c r="D780" s="292"/>
      <c r="E780" s="293"/>
      <c r="F780" s="26"/>
      <c r="G780" s="54"/>
      <c r="H780" s="58"/>
      <c r="I780" s="54"/>
      <c r="J780" s="57"/>
      <c r="K780" s="93"/>
      <c r="L780" s="6"/>
      <c r="M780" s="61"/>
      <c r="N780" s="75"/>
      <c r="O780" s="61"/>
      <c r="P780" s="61"/>
      <c r="Q780" s="75"/>
      <c r="R780" s="61"/>
      <c r="S780" s="78"/>
      <c r="T780" s="83">
        <f>K780</f>
        <v>0</v>
      </c>
    </row>
    <row r="781" spans="1:20" ht="21.75" customHeight="1" thickBot="1" x14ac:dyDescent="0.35">
      <c r="A781" s="248" t="s">
        <v>13</v>
      </c>
      <c r="B781" s="258"/>
      <c r="C781" s="258"/>
      <c r="D781" s="258"/>
      <c r="E781" s="249"/>
      <c r="F781" s="27">
        <f>SUM(F776:F780)</f>
        <v>238</v>
      </c>
      <c r="G781" s="52">
        <f>SUM(G776:G780)</f>
        <v>1.4319999999999999</v>
      </c>
      <c r="H781" s="27">
        <f>SUM(H776:H780)</f>
        <v>1.58</v>
      </c>
      <c r="I781" s="53">
        <f>SUM(I776:I780)</f>
        <v>26.551000000000002</v>
      </c>
      <c r="J781" s="27">
        <f>SUM(J776:J780)</f>
        <v>124.32799999999999</v>
      </c>
      <c r="K781" s="92"/>
      <c r="L781" s="6"/>
      <c r="M781" s="248" t="s">
        <v>13</v>
      </c>
      <c r="N781" s="249"/>
      <c r="O781" s="27">
        <f>SUM(O776:O780)</f>
        <v>298</v>
      </c>
      <c r="P781" s="52">
        <f>SUM(P776:P780)</f>
        <v>1.712</v>
      </c>
      <c r="Q781" s="27">
        <f>SUM(Q776:Q780)</f>
        <v>2.33</v>
      </c>
      <c r="R781" s="53">
        <f>SUM(R776:R780)</f>
        <v>26.32</v>
      </c>
      <c r="S781" s="37">
        <f>SUM(S776:S780)</f>
        <v>158.952</v>
      </c>
      <c r="T781" s="86"/>
    </row>
    <row r="782" spans="1:20" ht="21" customHeight="1" thickBot="1" x14ac:dyDescent="0.35">
      <c r="A782" s="250" t="s">
        <v>17</v>
      </c>
      <c r="B782" s="251"/>
      <c r="C782" s="251"/>
      <c r="D782" s="251"/>
      <c r="E782" s="251"/>
      <c r="F782" s="104">
        <f>F763+F766+F775+F781</f>
        <v>1223</v>
      </c>
      <c r="G782" s="104">
        <f>G763+G766+G775+G781</f>
        <v>31.746999999999996</v>
      </c>
      <c r="H782" s="106">
        <f>H763+H766+H775+H781</f>
        <v>30.807000000000002</v>
      </c>
      <c r="I782" s="107">
        <f>I763+I766+I775+I781</f>
        <v>156.75799999999998</v>
      </c>
      <c r="J782" s="105">
        <f>J763+J766+J775+J781</f>
        <v>1029.182</v>
      </c>
      <c r="K782" s="94"/>
      <c r="L782" s="7"/>
      <c r="M782" s="250" t="str">
        <f>A782</f>
        <v>Итого за день:</v>
      </c>
      <c r="N782" s="251"/>
      <c r="O782" s="106">
        <f>O763+O766+O775+O781</f>
        <v>1428</v>
      </c>
      <c r="P782" s="105">
        <f>P763+P766+P775+P781</f>
        <v>43.082000000000008</v>
      </c>
      <c r="Q782" s="106">
        <f>Q763+Q766+Q775+Q781</f>
        <v>41.967999999999996</v>
      </c>
      <c r="R782" s="105">
        <f>R763+R766+R775+R781</f>
        <v>187.43299999999999</v>
      </c>
      <c r="S782" s="106">
        <f>S763+S766+S775+S781</f>
        <v>1379.7439999999999</v>
      </c>
      <c r="T782" s="88"/>
    </row>
    <row r="783" spans="1:20" x14ac:dyDescent="0.3">
      <c r="K783" s="7"/>
    </row>
    <row r="787" spans="1:20" ht="15.6" x14ac:dyDescent="0.3">
      <c r="A787" s="270" t="str">
        <f>A747</f>
        <v xml:space="preserve">Утверждаю </v>
      </c>
      <c r="B787" s="270"/>
      <c r="C787" s="270"/>
      <c r="D787" s="270"/>
      <c r="E787" s="270"/>
      <c r="F787" s="270"/>
      <c r="G787" s="270"/>
      <c r="H787" s="270"/>
      <c r="I787" s="270"/>
      <c r="J787" s="270"/>
      <c r="K787" s="270"/>
      <c r="L787" s="148"/>
      <c r="M787" s="148"/>
      <c r="N787" s="270" t="str">
        <f>A787</f>
        <v xml:space="preserve">Утверждаю </v>
      </c>
      <c r="O787" s="270"/>
      <c r="P787" s="270"/>
      <c r="Q787" s="270"/>
      <c r="R787" s="270"/>
      <c r="S787" s="270"/>
    </row>
    <row r="788" spans="1:20" ht="15.6" x14ac:dyDescent="0.3">
      <c r="A788" s="270" t="str">
        <f>A748</f>
        <v>Заведующий МБДОУ «Д/С № 3</v>
      </c>
      <c r="B788" s="270"/>
      <c r="C788" s="270"/>
      <c r="D788" s="270"/>
      <c r="E788" s="270"/>
      <c r="F788" s="270"/>
      <c r="G788" s="270"/>
      <c r="H788" s="270"/>
      <c r="I788" s="270"/>
      <c r="J788" s="270"/>
      <c r="K788" s="270"/>
      <c r="L788" s="148"/>
      <c r="M788" s="148"/>
      <c r="N788" s="270" t="str">
        <f>A788</f>
        <v>Заведующий МБДОУ «Д/С № 3</v>
      </c>
      <c r="O788" s="270"/>
      <c r="P788" s="270"/>
      <c r="Q788" s="270"/>
      <c r="R788" s="270"/>
      <c r="S788" s="270"/>
    </row>
    <row r="789" spans="1:20" ht="15.6" x14ac:dyDescent="0.3">
      <c r="A789" s="270" t="str">
        <f>A749</f>
        <v xml:space="preserve"> кп Горные Ключи» В.В. Юшкова</v>
      </c>
      <c r="B789" s="270"/>
      <c r="C789" s="270"/>
      <c r="D789" s="270"/>
      <c r="E789" s="270"/>
      <c r="F789" s="270"/>
      <c r="G789" s="270"/>
      <c r="H789" s="270"/>
      <c r="I789" s="270"/>
      <c r="J789" s="270"/>
      <c r="K789" s="270"/>
      <c r="L789" s="148"/>
      <c r="M789" s="270" t="str">
        <f>A789</f>
        <v xml:space="preserve"> кп Горные Ключи» В.В. Юшкова</v>
      </c>
      <c r="N789" s="270"/>
      <c r="O789" s="270"/>
      <c r="P789" s="270"/>
      <c r="Q789" s="270"/>
      <c r="R789" s="270"/>
      <c r="S789" s="270"/>
    </row>
    <row r="790" spans="1:20" ht="15.6" x14ac:dyDescent="0.3">
      <c r="A790" s="270" t="str">
        <f>A750</f>
        <v xml:space="preserve">                                                       ____________</v>
      </c>
      <c r="B790" s="270"/>
      <c r="C790" s="270"/>
      <c r="D790" s="270"/>
      <c r="E790" s="270"/>
      <c r="F790" s="270"/>
      <c r="G790" s="270"/>
      <c r="H790" s="270"/>
      <c r="I790" s="270"/>
      <c r="J790" s="270"/>
      <c r="K790" s="270"/>
      <c r="L790" s="3"/>
      <c r="M790" s="270" t="str">
        <f>A790</f>
        <v xml:space="preserve">                                                       ____________</v>
      </c>
      <c r="N790" s="270"/>
      <c r="O790" s="270"/>
      <c r="P790" s="270"/>
      <c r="Q790" s="270"/>
      <c r="R790" s="270"/>
      <c r="S790" s="270"/>
    </row>
    <row r="791" spans="1:20" ht="15.6" x14ac:dyDescent="0.3">
      <c r="A791" s="294"/>
      <c r="B791" s="294"/>
      <c r="C791" s="294"/>
      <c r="D791" s="294"/>
      <c r="E791" s="294"/>
      <c r="F791" s="294"/>
      <c r="G791" s="294"/>
      <c r="H791" s="294"/>
      <c r="I791" s="294"/>
      <c r="J791" s="294"/>
      <c r="K791" s="294"/>
      <c r="L791" s="149"/>
      <c r="M791" s="294"/>
      <c r="N791" s="294"/>
      <c r="O791" s="294"/>
      <c r="P791" s="294"/>
      <c r="Q791" s="294"/>
      <c r="R791" s="294"/>
      <c r="S791" s="294"/>
    </row>
    <row r="792" spans="1:20" ht="15.6" x14ac:dyDescent="0.3">
      <c r="A792" s="294" t="str">
        <f>A752</f>
        <v>Меню на</v>
      </c>
      <c r="B792" s="294"/>
      <c r="C792" s="294"/>
      <c r="D792" s="294"/>
      <c r="E792" s="294"/>
      <c r="F792" s="294"/>
      <c r="G792" s="294"/>
      <c r="H792" s="294"/>
      <c r="I792" s="294"/>
      <c r="J792" s="294"/>
      <c r="K792" s="294"/>
      <c r="L792" s="149"/>
      <c r="M792" s="294" t="str">
        <f>A792</f>
        <v>Меню на</v>
      </c>
      <c r="N792" s="294"/>
      <c r="O792" s="294"/>
      <c r="P792" s="294"/>
      <c r="Q792" s="294"/>
      <c r="R792" s="294"/>
      <c r="S792" s="294"/>
    </row>
    <row r="793" spans="1:20" ht="15.6" x14ac:dyDescent="0.3">
      <c r="A793" s="294" t="str">
        <f>A753</f>
        <v xml:space="preserve">            «____» ___________ 202___г </v>
      </c>
      <c r="B793" s="294"/>
      <c r="C793" s="294"/>
      <c r="D793" s="294"/>
      <c r="E793" s="294"/>
      <c r="F793" s="294"/>
      <c r="G793" s="294"/>
      <c r="H793" s="294"/>
      <c r="I793" s="294"/>
      <c r="J793" s="294"/>
      <c r="K793" s="294"/>
      <c r="L793" s="3"/>
      <c r="M793" s="294" t="str">
        <f>A793</f>
        <v xml:space="preserve">            «____» ___________ 202___г </v>
      </c>
      <c r="N793" s="294"/>
      <c r="O793" s="294"/>
      <c r="P793" s="294"/>
      <c r="Q793" s="294"/>
      <c r="R793" s="294"/>
      <c r="S793" s="294"/>
    </row>
    <row r="794" spans="1:20" x14ac:dyDescent="0.3">
      <c r="A794" s="233"/>
      <c r="B794" s="233"/>
      <c r="C794" s="233"/>
      <c r="D794" s="233"/>
      <c r="E794" s="233"/>
      <c r="F794" s="233"/>
      <c r="G794" s="233"/>
      <c r="H794" s="233"/>
      <c r="I794" s="233"/>
      <c r="J794" s="233"/>
      <c r="K794" s="150"/>
      <c r="L794" s="150"/>
      <c r="M794" s="233"/>
      <c r="N794" s="233"/>
      <c r="O794" s="233"/>
      <c r="P794" s="233"/>
      <c r="Q794" s="233"/>
      <c r="R794" s="233"/>
      <c r="S794" s="233"/>
    </row>
    <row r="795" spans="1:20" ht="21" thickBot="1" x14ac:dyDescent="0.35">
      <c r="A795" s="234" t="s">
        <v>176</v>
      </c>
      <c r="B795" s="234"/>
      <c r="C795" s="234"/>
      <c r="D795" s="234"/>
      <c r="E795" s="234"/>
      <c r="F795" s="234"/>
      <c r="G795" s="234"/>
      <c r="H795" s="234"/>
      <c r="I795" s="234"/>
      <c r="J795" s="234"/>
      <c r="K795" s="16"/>
      <c r="L795" s="9"/>
      <c r="M795" s="234" t="s">
        <v>177</v>
      </c>
      <c r="N795" s="234"/>
      <c r="O795" s="234"/>
      <c r="P795" s="234"/>
      <c r="Q795" s="234"/>
      <c r="R795" s="234"/>
      <c r="S795" s="234"/>
    </row>
    <row r="796" spans="1:20" ht="19.5" customHeight="1" thickBot="1" x14ac:dyDescent="0.35">
      <c r="A796" s="235" t="s">
        <v>1</v>
      </c>
      <c r="B796" s="237" t="s">
        <v>4</v>
      </c>
      <c r="C796" s="238"/>
      <c r="D796" s="238"/>
      <c r="E796" s="239"/>
      <c r="F796" s="235" t="s">
        <v>2</v>
      </c>
      <c r="G796" s="243" t="s">
        <v>33</v>
      </c>
      <c r="H796" s="244"/>
      <c r="I796" s="245"/>
      <c r="J796" s="246" t="s">
        <v>3</v>
      </c>
      <c r="K796" s="285" t="s">
        <v>34</v>
      </c>
      <c r="L796" s="9"/>
      <c r="M796" s="287" t="s">
        <v>1</v>
      </c>
      <c r="N796" s="289" t="s">
        <v>4</v>
      </c>
      <c r="O796" s="246" t="s">
        <v>2</v>
      </c>
      <c r="P796" s="243" t="s">
        <v>33</v>
      </c>
      <c r="Q796" s="244"/>
      <c r="R796" s="245"/>
      <c r="S796" s="289" t="s">
        <v>3</v>
      </c>
      <c r="T796" s="278" t="s">
        <v>34</v>
      </c>
    </row>
    <row r="797" spans="1:20" ht="21.75" customHeight="1" thickBot="1" x14ac:dyDescent="0.35">
      <c r="A797" s="236"/>
      <c r="B797" s="240"/>
      <c r="C797" s="241"/>
      <c r="D797" s="241"/>
      <c r="E797" s="242"/>
      <c r="F797" s="236"/>
      <c r="G797" s="31" t="s">
        <v>30</v>
      </c>
      <c r="H797" s="31" t="s">
        <v>31</v>
      </c>
      <c r="I797" s="31" t="s">
        <v>32</v>
      </c>
      <c r="J797" s="247"/>
      <c r="K797" s="286"/>
      <c r="L797" s="10"/>
      <c r="M797" s="288"/>
      <c r="N797" s="290"/>
      <c r="O797" s="247"/>
      <c r="P797" s="147" t="str">
        <f>G797</f>
        <v>Б</v>
      </c>
      <c r="Q797" s="147" t="str">
        <f>H797</f>
        <v>Ж</v>
      </c>
      <c r="R797" s="146" t="str">
        <f>I797</f>
        <v>У</v>
      </c>
      <c r="S797" s="290"/>
      <c r="T797" s="279"/>
    </row>
    <row r="798" spans="1:20" ht="15.6" x14ac:dyDescent="0.3">
      <c r="A798" s="44" t="s">
        <v>5</v>
      </c>
      <c r="B798" s="280" t="s">
        <v>69</v>
      </c>
      <c r="C798" s="280"/>
      <c r="D798" s="280"/>
      <c r="E798" s="280"/>
      <c r="F798" s="40">
        <v>130</v>
      </c>
      <c r="G798" s="40">
        <v>2.72</v>
      </c>
      <c r="H798" s="17">
        <v>8.2200000000000006</v>
      </c>
      <c r="I798" s="40">
        <v>14.05</v>
      </c>
      <c r="J798" s="17">
        <v>160.99</v>
      </c>
      <c r="K798" s="79" t="s">
        <v>60</v>
      </c>
      <c r="L798" s="11"/>
      <c r="M798" s="63" t="s">
        <v>5</v>
      </c>
      <c r="N798" s="64" t="str">
        <f>B798</f>
        <v>Каша молочная жидкая овсяная</v>
      </c>
      <c r="O798" s="68">
        <v>150</v>
      </c>
      <c r="P798" s="67">
        <v>3.02</v>
      </c>
      <c r="Q798" s="68">
        <v>9.74</v>
      </c>
      <c r="R798" s="67">
        <v>15.71</v>
      </c>
      <c r="S798" s="68">
        <v>187.82</v>
      </c>
      <c r="T798" s="83" t="str">
        <f>K798</f>
        <v>7.4</v>
      </c>
    </row>
    <row r="799" spans="1:20" ht="25.5" customHeight="1" x14ac:dyDescent="0.3">
      <c r="A799" s="45"/>
      <c r="B799" s="281" t="s">
        <v>6</v>
      </c>
      <c r="C799" s="281"/>
      <c r="D799" s="281"/>
      <c r="E799" s="281"/>
      <c r="F799" s="18">
        <v>150</v>
      </c>
      <c r="G799" s="18">
        <v>2E-3</v>
      </c>
      <c r="H799" s="33"/>
      <c r="I799" s="18">
        <v>5.2709999999999999</v>
      </c>
      <c r="J799" s="33">
        <v>21.507999999999999</v>
      </c>
      <c r="K799" s="80" t="s">
        <v>48</v>
      </c>
      <c r="L799" s="12"/>
      <c r="M799" s="45"/>
      <c r="N799" s="65" t="str">
        <f>B799</f>
        <v>Чай с сахаром</v>
      </c>
      <c r="O799" s="18">
        <v>180</v>
      </c>
      <c r="P799" s="33">
        <v>2E-3</v>
      </c>
      <c r="Q799" s="18"/>
      <c r="R799" s="33" t="s">
        <v>50</v>
      </c>
      <c r="S799" s="18">
        <v>28.841999999999999</v>
      </c>
      <c r="T799" s="84" t="str">
        <f>K799</f>
        <v>7.43</v>
      </c>
    </row>
    <row r="800" spans="1:20" ht="24" customHeight="1" thickBot="1" x14ac:dyDescent="0.35">
      <c r="A800" s="45"/>
      <c r="B800" s="281" t="s">
        <v>14</v>
      </c>
      <c r="C800" s="281"/>
      <c r="D800" s="281"/>
      <c r="E800" s="281"/>
      <c r="F800" s="18">
        <v>30</v>
      </c>
      <c r="G800" s="18">
        <v>2.25</v>
      </c>
      <c r="H800" s="33">
        <v>0.87</v>
      </c>
      <c r="I800" s="18">
        <v>15.27</v>
      </c>
      <c r="J800" s="101">
        <v>79.2</v>
      </c>
      <c r="K800" s="80" t="s">
        <v>37</v>
      </c>
      <c r="L800" s="12"/>
      <c r="M800" s="45"/>
      <c r="N800" s="65" t="str">
        <f>B800</f>
        <v>Батон  (пшеничный)</v>
      </c>
      <c r="O800" s="18">
        <v>40</v>
      </c>
      <c r="P800" s="33">
        <v>3</v>
      </c>
      <c r="Q800" s="18">
        <v>1.1599999999999999</v>
      </c>
      <c r="R800" s="33">
        <v>20.36</v>
      </c>
      <c r="S800" s="18">
        <v>105.6</v>
      </c>
      <c r="T800" s="84" t="str">
        <f>K800</f>
        <v>7.8.2</v>
      </c>
    </row>
    <row r="801" spans="1:20" ht="16.2" hidden="1" thickBot="1" x14ac:dyDescent="0.35">
      <c r="A801" s="45"/>
      <c r="B801" s="282"/>
      <c r="C801" s="283"/>
      <c r="D801" s="283"/>
      <c r="E801" s="284"/>
      <c r="F801" s="18"/>
      <c r="G801" s="18"/>
      <c r="H801" s="33"/>
      <c r="I801" s="18"/>
      <c r="J801" s="101"/>
      <c r="K801" s="80"/>
      <c r="L801" s="12"/>
      <c r="M801" s="45"/>
      <c r="N801" s="65">
        <f>B801</f>
        <v>0</v>
      </c>
      <c r="O801" s="18"/>
      <c r="P801" s="33"/>
      <c r="Q801" s="18"/>
      <c r="R801" s="33"/>
      <c r="S801" s="18"/>
      <c r="T801" s="84">
        <f>K801</f>
        <v>0</v>
      </c>
    </row>
    <row r="802" spans="1:20" ht="16.2" hidden="1" thickBot="1" x14ac:dyDescent="0.35">
      <c r="A802" s="46"/>
      <c r="B802" s="282"/>
      <c r="C802" s="283"/>
      <c r="D802" s="283"/>
      <c r="E802" s="284"/>
      <c r="F802" s="41"/>
      <c r="G802" s="48"/>
      <c r="H802" s="34"/>
      <c r="I802" s="48"/>
      <c r="J802" s="47"/>
      <c r="K802" s="81"/>
      <c r="L802" s="12"/>
      <c r="M802" s="46"/>
      <c r="N802" s="66">
        <f>B802</f>
        <v>0</v>
      </c>
      <c r="O802" s="48"/>
      <c r="P802" s="34"/>
      <c r="Q802" s="48"/>
      <c r="R802" s="34"/>
      <c r="S802" s="48"/>
      <c r="T802" s="85">
        <f>K802</f>
        <v>0</v>
      </c>
    </row>
    <row r="803" spans="1:20" ht="21.75" customHeight="1" thickBot="1" x14ac:dyDescent="0.35">
      <c r="A803" s="272" t="s">
        <v>8</v>
      </c>
      <c r="B803" s="273"/>
      <c r="C803" s="273"/>
      <c r="D803" s="273"/>
      <c r="E803" s="274"/>
      <c r="F803" s="50">
        <f>SUM(F798:F802)</f>
        <v>310</v>
      </c>
      <c r="G803" s="42">
        <f>SUM(G798:G802)</f>
        <v>4.9719999999999995</v>
      </c>
      <c r="H803" s="42">
        <f>SUM(H798:H802)</f>
        <v>9.09</v>
      </c>
      <c r="I803" s="42">
        <f>SUM(I798:I802)</f>
        <v>34.591000000000001</v>
      </c>
      <c r="J803" s="49">
        <f>SUM(J798:J802)</f>
        <v>261.69800000000004</v>
      </c>
      <c r="K803" s="21"/>
      <c r="L803" s="13"/>
      <c r="M803" s="272" t="s">
        <v>8</v>
      </c>
      <c r="N803" s="274"/>
      <c r="O803" s="42">
        <f>SUM(O798:O802)</f>
        <v>370</v>
      </c>
      <c r="P803" s="50">
        <f>SUM(P798:P802)</f>
        <v>6.0220000000000002</v>
      </c>
      <c r="Q803" s="42">
        <f>SUM(Q798:Q802)</f>
        <v>10.9</v>
      </c>
      <c r="R803" s="103">
        <f>SUM(R798:R802)</f>
        <v>36.07</v>
      </c>
      <c r="S803" s="35">
        <f>SUM(S798:S802)</f>
        <v>322.26199999999994</v>
      </c>
      <c r="T803" s="86"/>
    </row>
    <row r="804" spans="1:20" ht="32.25" customHeight="1" thickBot="1" x14ac:dyDescent="0.35">
      <c r="A804" s="62" t="s">
        <v>9</v>
      </c>
      <c r="B804" s="275" t="s">
        <v>51</v>
      </c>
      <c r="C804" s="276"/>
      <c r="D804" s="276"/>
      <c r="E804" s="277"/>
      <c r="F804" s="43">
        <v>53</v>
      </c>
      <c r="G804" s="43">
        <v>0.24</v>
      </c>
      <c r="H804" s="36"/>
      <c r="I804" s="43">
        <v>6.78</v>
      </c>
      <c r="J804" s="36">
        <v>27.6</v>
      </c>
      <c r="K804" s="82" t="s">
        <v>52</v>
      </c>
      <c r="L804" s="11"/>
      <c r="M804" s="69" t="s">
        <v>9</v>
      </c>
      <c r="N804" s="70" t="str">
        <f>B804</f>
        <v>Фрукты свежие</v>
      </c>
      <c r="O804" s="43">
        <v>62</v>
      </c>
      <c r="P804" s="43">
        <v>0.28000000000000003</v>
      </c>
      <c r="Q804" s="71"/>
      <c r="R804" s="43">
        <v>7.91</v>
      </c>
      <c r="S804" s="43">
        <v>32.200000000000003</v>
      </c>
      <c r="T804" s="119" t="s">
        <v>52</v>
      </c>
    </row>
    <row r="805" spans="1:20" ht="16.2" thickBot="1" x14ac:dyDescent="0.35">
      <c r="A805" s="8"/>
      <c r="B805" s="267"/>
      <c r="C805" s="267"/>
      <c r="D805" s="267"/>
      <c r="E805" s="268"/>
      <c r="F805" s="20"/>
      <c r="G805" s="20"/>
      <c r="H805" s="149"/>
      <c r="I805" s="14"/>
      <c r="J805" s="14"/>
      <c r="K805" s="22"/>
      <c r="L805" s="5"/>
      <c r="M805" s="8"/>
      <c r="N805" s="23"/>
      <c r="O805" s="23"/>
      <c r="P805" s="24"/>
      <c r="Q805" s="24"/>
      <c r="R805" s="24"/>
      <c r="S805" s="14"/>
      <c r="T805" s="118"/>
    </row>
    <row r="806" spans="1:20" ht="21.75" customHeight="1" thickBot="1" x14ac:dyDescent="0.35">
      <c r="A806" s="248" t="s">
        <v>10</v>
      </c>
      <c r="B806" s="258"/>
      <c r="C806" s="258"/>
      <c r="D806" s="258"/>
      <c r="E806" s="249"/>
      <c r="F806" s="52">
        <f>SUM(F804:F805)</f>
        <v>53</v>
      </c>
      <c r="G806" s="27">
        <f>SUM(G804:G805)</f>
        <v>0.24</v>
      </c>
      <c r="H806" s="27"/>
      <c r="I806" s="53">
        <f>SUM(I804:I805)</f>
        <v>6.78</v>
      </c>
      <c r="J806" s="53">
        <f>SUM(J804:J805)</f>
        <v>27.6</v>
      </c>
      <c r="K806" s="27"/>
      <c r="L806" s="3"/>
      <c r="M806" s="248" t="s">
        <v>10</v>
      </c>
      <c r="N806" s="258"/>
      <c r="O806" s="15">
        <f>SUM(O804:O805)</f>
        <v>62</v>
      </c>
      <c r="P806" s="27">
        <f>SUM(P804:P805)</f>
        <v>0.28000000000000003</v>
      </c>
      <c r="Q806" s="37"/>
      <c r="R806" s="27">
        <f>SUM(R804:R805)</f>
        <v>7.91</v>
      </c>
      <c r="S806" s="37">
        <f>SUM(S804:S805)</f>
        <v>32.200000000000003</v>
      </c>
      <c r="T806" s="86"/>
    </row>
    <row r="807" spans="1:20" ht="29.25" customHeight="1" x14ac:dyDescent="0.3">
      <c r="A807" s="59" t="s">
        <v>15</v>
      </c>
      <c r="B807" s="266" t="s">
        <v>70</v>
      </c>
      <c r="C807" s="267"/>
      <c r="D807" s="267"/>
      <c r="E807" s="268"/>
      <c r="F807" s="25">
        <v>15</v>
      </c>
      <c r="G807" s="25">
        <v>0.32</v>
      </c>
      <c r="H807" s="25">
        <v>0.02</v>
      </c>
      <c r="I807" s="56">
        <v>1.85</v>
      </c>
      <c r="J807" s="25">
        <v>9.0299999999999994</v>
      </c>
      <c r="K807" s="89" t="s">
        <v>53</v>
      </c>
      <c r="L807" s="5"/>
      <c r="M807" s="72" t="s">
        <v>15</v>
      </c>
      <c r="N807" s="73" t="str">
        <f t="shared" ref="N807:N814" si="36">B807</f>
        <v>Свекла отварная</v>
      </c>
      <c r="O807" s="77">
        <v>20</v>
      </c>
      <c r="P807" s="77">
        <v>0.42</v>
      </c>
      <c r="Q807" s="76">
        <v>0.03</v>
      </c>
      <c r="R807" s="77">
        <v>2.46</v>
      </c>
      <c r="S807" s="77">
        <v>12.04</v>
      </c>
      <c r="T807" s="83" t="str">
        <f>K807</f>
        <v>4.10</v>
      </c>
    </row>
    <row r="808" spans="1:20" ht="30.75" customHeight="1" x14ac:dyDescent="0.3">
      <c r="A808" s="60"/>
      <c r="B808" s="252" t="s">
        <v>71</v>
      </c>
      <c r="C808" s="253"/>
      <c r="D808" s="253"/>
      <c r="E808" s="254"/>
      <c r="F808" s="19">
        <v>150</v>
      </c>
      <c r="G808" s="97">
        <v>6.09</v>
      </c>
      <c r="H808" s="97">
        <v>5.66</v>
      </c>
      <c r="I808" s="98">
        <v>9.0500000000000007</v>
      </c>
      <c r="J808" s="96">
        <v>78.900000000000006</v>
      </c>
      <c r="K808" s="90" t="s">
        <v>73</v>
      </c>
      <c r="L808" s="3"/>
      <c r="M808" s="28"/>
      <c r="N808" s="74" t="str">
        <f t="shared" si="36"/>
        <v>Щи из свежей капусты с картофелем</v>
      </c>
      <c r="O808" s="19">
        <v>180</v>
      </c>
      <c r="P808" s="19">
        <v>7.31</v>
      </c>
      <c r="Q808" s="39">
        <v>6.79</v>
      </c>
      <c r="R808" s="19">
        <v>10.85</v>
      </c>
      <c r="S808" s="19">
        <v>134.24</v>
      </c>
      <c r="T808" s="83" t="str">
        <f>K808</f>
        <v>2.7</v>
      </c>
    </row>
    <row r="809" spans="1:20" ht="33" customHeight="1" x14ac:dyDescent="0.3">
      <c r="A809" s="60"/>
      <c r="B809" s="252" t="s">
        <v>178</v>
      </c>
      <c r="C809" s="253"/>
      <c r="D809" s="253"/>
      <c r="E809" s="254"/>
      <c r="F809" s="19">
        <v>57</v>
      </c>
      <c r="G809" s="97">
        <v>10.89</v>
      </c>
      <c r="H809" s="97">
        <v>7.87</v>
      </c>
      <c r="I809" s="98">
        <v>3.28</v>
      </c>
      <c r="J809" s="96">
        <v>127.8</v>
      </c>
      <c r="K809" s="90" t="s">
        <v>130</v>
      </c>
      <c r="L809" s="6"/>
      <c r="M809" s="28"/>
      <c r="N809" s="74" t="str">
        <f t="shared" si="36"/>
        <v>Гуляш из отварного мяса птицы</v>
      </c>
      <c r="O809" s="19">
        <v>68</v>
      </c>
      <c r="P809" s="19">
        <v>13.16</v>
      </c>
      <c r="Q809" s="39">
        <v>8.56</v>
      </c>
      <c r="R809" s="19">
        <v>6.42</v>
      </c>
      <c r="S809" s="19">
        <v>165.36</v>
      </c>
      <c r="T809" s="95" t="str">
        <f t="shared" ref="T809:T814" si="37">K809</f>
        <v>3.21</v>
      </c>
    </row>
    <row r="810" spans="1:20" ht="15.6" x14ac:dyDescent="0.3">
      <c r="A810" s="60"/>
      <c r="B810" s="252" t="s">
        <v>179</v>
      </c>
      <c r="C810" s="253"/>
      <c r="D810" s="253"/>
      <c r="E810" s="254"/>
      <c r="F810" s="19">
        <v>110</v>
      </c>
      <c r="G810" s="124">
        <v>3.09</v>
      </c>
      <c r="H810" s="124">
        <v>3.77</v>
      </c>
      <c r="I810" s="125">
        <v>18.420000000000002</v>
      </c>
      <c r="J810" s="124">
        <v>118.7</v>
      </c>
      <c r="K810" s="90" t="s">
        <v>45</v>
      </c>
      <c r="L810" s="6"/>
      <c r="M810" s="28"/>
      <c r="N810" s="74" t="str">
        <f t="shared" si="36"/>
        <v>Каша вязкая пшенная</v>
      </c>
      <c r="O810" s="19">
        <v>130</v>
      </c>
      <c r="P810" s="19">
        <v>3.64</v>
      </c>
      <c r="Q810" s="39">
        <v>4.6500000000000004</v>
      </c>
      <c r="R810" s="19">
        <v>21.69</v>
      </c>
      <c r="S810" s="19">
        <v>141.68</v>
      </c>
      <c r="T810" s="95" t="str">
        <f t="shared" si="37"/>
        <v>4.1</v>
      </c>
    </row>
    <row r="811" spans="1:20" ht="15.6" hidden="1" x14ac:dyDescent="0.3">
      <c r="A811" s="60"/>
      <c r="B811" s="252"/>
      <c r="C811" s="253"/>
      <c r="D811" s="253"/>
      <c r="E811" s="254"/>
      <c r="F811" s="19"/>
      <c r="G811" s="97"/>
      <c r="H811" s="97"/>
      <c r="I811" s="98"/>
      <c r="J811" s="19"/>
      <c r="K811" s="90"/>
      <c r="L811" s="6"/>
      <c r="M811" s="60"/>
      <c r="N811" s="74">
        <f t="shared" si="36"/>
        <v>0</v>
      </c>
      <c r="O811" s="19"/>
      <c r="P811" s="19"/>
      <c r="Q811" s="39"/>
      <c r="R811" s="19"/>
      <c r="S811" s="19"/>
      <c r="T811" s="95">
        <f t="shared" si="37"/>
        <v>0</v>
      </c>
    </row>
    <row r="812" spans="1:20" ht="27.75" customHeight="1" x14ac:dyDescent="0.3">
      <c r="A812" s="60"/>
      <c r="B812" s="252" t="s">
        <v>57</v>
      </c>
      <c r="C812" s="253"/>
      <c r="D812" s="253"/>
      <c r="E812" s="254"/>
      <c r="F812" s="19">
        <v>150</v>
      </c>
      <c r="G812" s="97">
        <v>0.25</v>
      </c>
      <c r="H812" s="97"/>
      <c r="I812" s="98">
        <v>9.81</v>
      </c>
      <c r="J812" s="19">
        <v>40.22</v>
      </c>
      <c r="K812" s="90" t="s">
        <v>58</v>
      </c>
      <c r="L812" s="6"/>
      <c r="M812" s="28"/>
      <c r="N812" s="74" t="str">
        <f t="shared" si="36"/>
        <v>Компот из сухофруктов</v>
      </c>
      <c r="O812" s="19">
        <v>130</v>
      </c>
      <c r="P812" s="19">
        <v>0.31</v>
      </c>
      <c r="Q812" s="39"/>
      <c r="R812" s="19">
        <v>12.63</v>
      </c>
      <c r="S812" s="19">
        <v>44.54</v>
      </c>
      <c r="T812" s="95" t="str">
        <f t="shared" si="37"/>
        <v>8.2</v>
      </c>
    </row>
    <row r="813" spans="1:20" ht="27" customHeight="1" thickBot="1" x14ac:dyDescent="0.35">
      <c r="A813" s="60"/>
      <c r="B813" s="252" t="s">
        <v>16</v>
      </c>
      <c r="C813" s="253"/>
      <c r="D813" s="253"/>
      <c r="E813" s="254"/>
      <c r="F813" s="19">
        <v>30</v>
      </c>
      <c r="G813" s="97">
        <v>2.4300000000000002</v>
      </c>
      <c r="H813" s="97">
        <v>0.3</v>
      </c>
      <c r="I813" s="98">
        <v>14.64</v>
      </c>
      <c r="J813" s="19">
        <v>72.599999999999994</v>
      </c>
      <c r="K813" s="90" t="s">
        <v>37</v>
      </c>
      <c r="L813" s="6"/>
      <c r="M813" s="60"/>
      <c r="N813" s="74" t="str">
        <f t="shared" si="36"/>
        <v>Хлеб пшеничный</v>
      </c>
      <c r="O813" s="19">
        <v>40</v>
      </c>
      <c r="P813" s="19">
        <v>3.24</v>
      </c>
      <c r="Q813" s="39">
        <v>0.4</v>
      </c>
      <c r="R813" s="19">
        <v>16.52</v>
      </c>
      <c r="S813" s="19">
        <v>96.8</v>
      </c>
      <c r="T813" s="95" t="str">
        <f t="shared" si="37"/>
        <v>7.8.2</v>
      </c>
    </row>
    <row r="814" spans="1:20" ht="26.25" hidden="1" customHeight="1" thickBot="1" x14ac:dyDescent="0.35">
      <c r="A814" s="61"/>
      <c r="B814" s="255"/>
      <c r="C814" s="256"/>
      <c r="D814" s="256"/>
      <c r="E814" s="257"/>
      <c r="F814" s="115"/>
      <c r="G814" s="99"/>
      <c r="H814" s="99"/>
      <c r="I814" s="100"/>
      <c r="J814" s="78"/>
      <c r="K814" s="90"/>
      <c r="L814" s="6"/>
      <c r="M814" s="29"/>
      <c r="N814" s="75">
        <f t="shared" si="36"/>
        <v>0</v>
      </c>
      <c r="O814" s="78"/>
      <c r="P814" s="108"/>
      <c r="Q814" s="109"/>
      <c r="R814" s="108"/>
      <c r="S814" s="110"/>
      <c r="T814" s="95">
        <f t="shared" si="37"/>
        <v>0</v>
      </c>
    </row>
    <row r="815" spans="1:20" ht="21" customHeight="1" thickBot="1" x14ac:dyDescent="0.35">
      <c r="A815" s="248" t="s">
        <v>11</v>
      </c>
      <c r="B815" s="258"/>
      <c r="C815" s="258"/>
      <c r="D815" s="258"/>
      <c r="E815" s="249"/>
      <c r="F815" s="55">
        <f>SUM(F807:F814)</f>
        <v>512</v>
      </c>
      <c r="G815" s="52">
        <f>SUM(G807:G814)</f>
        <v>23.07</v>
      </c>
      <c r="H815" s="27">
        <f>SUM(H807:H814)</f>
        <v>17.62</v>
      </c>
      <c r="I815" s="53">
        <f>SUM(I807:I814)</f>
        <v>57.050000000000004</v>
      </c>
      <c r="J815" s="37">
        <f>SUM(J807:J814)</f>
        <v>447.25</v>
      </c>
      <c r="K815" s="92"/>
      <c r="L815" s="6"/>
      <c r="M815" s="248" t="s">
        <v>11</v>
      </c>
      <c r="N815" s="259"/>
      <c r="O815" s="37">
        <f>SUM(O807:O814)</f>
        <v>568</v>
      </c>
      <c r="P815" s="27">
        <f>SUM(P807:P814)</f>
        <v>28.08</v>
      </c>
      <c r="Q815" s="37">
        <f>SUM(Q807:Q814)</f>
        <v>20.43</v>
      </c>
      <c r="R815" s="27">
        <f>SUM(R807:R814)</f>
        <v>70.570000000000007</v>
      </c>
      <c r="S815" s="37">
        <f>SUM(S807:S814)</f>
        <v>594.66</v>
      </c>
      <c r="T815" s="86"/>
    </row>
    <row r="816" spans="1:20" ht="15.6" x14ac:dyDescent="0.3">
      <c r="A816" s="72" t="s">
        <v>12</v>
      </c>
      <c r="B816" s="260" t="s">
        <v>180</v>
      </c>
      <c r="C816" s="261"/>
      <c r="D816" s="261"/>
      <c r="E816" s="262"/>
      <c r="F816" s="77">
        <v>80</v>
      </c>
      <c r="G816" s="77">
        <v>4.8710000000000004</v>
      </c>
      <c r="H816" s="113">
        <v>4.5430000000000001</v>
      </c>
      <c r="I816" s="77">
        <v>17.849</v>
      </c>
      <c r="J816" s="113">
        <v>133.19999999999999</v>
      </c>
      <c r="K816" s="114" t="s">
        <v>181</v>
      </c>
      <c r="L816" s="5"/>
      <c r="M816" s="72" t="str">
        <f>A816</f>
        <v>Полдник</v>
      </c>
      <c r="N816" s="73" t="str">
        <f>B816</f>
        <v xml:space="preserve">Зразы картофельные </v>
      </c>
      <c r="O816" s="77">
        <v>88</v>
      </c>
      <c r="P816" s="51">
        <v>5.125</v>
      </c>
      <c r="Q816" s="76">
        <v>5.5970000000000004</v>
      </c>
      <c r="R816" s="51">
        <v>21.183</v>
      </c>
      <c r="S816" s="77">
        <v>267.95</v>
      </c>
      <c r="T816" s="83" t="str">
        <f>K816</f>
        <v>4.41</v>
      </c>
    </row>
    <row r="817" spans="1:20" ht="15.6" x14ac:dyDescent="0.3">
      <c r="A817" s="111"/>
      <c r="B817" s="263" t="s">
        <v>103</v>
      </c>
      <c r="C817" s="264"/>
      <c r="D817" s="264"/>
      <c r="E817" s="265"/>
      <c r="F817" s="20">
        <v>25</v>
      </c>
      <c r="G817" s="20">
        <v>0.37</v>
      </c>
      <c r="H817" s="149">
        <v>0.95</v>
      </c>
      <c r="I817" s="20">
        <v>1.42</v>
      </c>
      <c r="J817" s="149">
        <v>13.14</v>
      </c>
      <c r="K817" s="89" t="s">
        <v>106</v>
      </c>
      <c r="L817" s="5"/>
      <c r="M817" s="112"/>
      <c r="N817" s="73" t="str">
        <f>B817</f>
        <v>Соус сметанный</v>
      </c>
      <c r="O817" s="51">
        <v>30</v>
      </c>
      <c r="P817" s="51">
        <v>0.64</v>
      </c>
      <c r="Q817" s="76">
        <v>1.32</v>
      </c>
      <c r="R817" s="51">
        <v>2.83</v>
      </c>
      <c r="S817" s="51">
        <v>22.3</v>
      </c>
      <c r="T817" s="83" t="str">
        <f>K817</f>
        <v>5.9</v>
      </c>
    </row>
    <row r="818" spans="1:20" ht="15.75" customHeight="1" x14ac:dyDescent="0.3">
      <c r="A818" s="60"/>
      <c r="B818" s="252" t="s">
        <v>29</v>
      </c>
      <c r="C818" s="253"/>
      <c r="D818" s="253"/>
      <c r="E818" s="254"/>
      <c r="F818" s="19">
        <v>20</v>
      </c>
      <c r="G818" s="19">
        <v>2.6</v>
      </c>
      <c r="H818" s="39">
        <v>0.6</v>
      </c>
      <c r="I818" s="19">
        <v>8</v>
      </c>
      <c r="J818" s="39">
        <v>50</v>
      </c>
      <c r="K818" s="90" t="s">
        <v>37</v>
      </c>
      <c r="L818" s="6"/>
      <c r="M818" s="60"/>
      <c r="N818" s="74" t="str">
        <f>B818</f>
        <v>Хлеб ржаной</v>
      </c>
      <c r="O818" s="19">
        <v>25</v>
      </c>
      <c r="P818" s="19">
        <v>3.25</v>
      </c>
      <c r="Q818" s="39">
        <v>0.75</v>
      </c>
      <c r="R818" s="19">
        <v>10</v>
      </c>
      <c r="S818" s="19">
        <v>62.5</v>
      </c>
      <c r="T818" s="83" t="str">
        <f>K818</f>
        <v>7.8.2</v>
      </c>
    </row>
    <row r="819" spans="1:20" ht="24.75" customHeight="1" thickBot="1" x14ac:dyDescent="0.35">
      <c r="A819" s="60"/>
      <c r="B819" s="281" t="s">
        <v>6</v>
      </c>
      <c r="C819" s="281"/>
      <c r="D819" s="281"/>
      <c r="E819" s="281"/>
      <c r="F819" s="18">
        <v>150</v>
      </c>
      <c r="G819" s="18">
        <v>2E-3</v>
      </c>
      <c r="H819" s="33"/>
      <c r="I819" s="18">
        <v>5.2709999999999999</v>
      </c>
      <c r="J819" s="33">
        <v>21.507999999999999</v>
      </c>
      <c r="K819" s="80" t="s">
        <v>48</v>
      </c>
      <c r="L819" s="6"/>
      <c r="M819" s="60"/>
      <c r="N819" s="74" t="str">
        <f>B819</f>
        <v>Чай с сахаром</v>
      </c>
      <c r="O819" s="19">
        <v>180</v>
      </c>
      <c r="P819" s="33">
        <v>2E-3</v>
      </c>
      <c r="Q819" s="18"/>
      <c r="R819" s="33" t="s">
        <v>50</v>
      </c>
      <c r="S819" s="18">
        <v>28.841999999999999</v>
      </c>
      <c r="T819" s="83" t="str">
        <f>K819</f>
        <v>7.43</v>
      </c>
    </row>
    <row r="820" spans="1:20" ht="16.2" hidden="1" thickBot="1" x14ac:dyDescent="0.35">
      <c r="A820" s="61"/>
      <c r="B820" s="291"/>
      <c r="C820" s="292"/>
      <c r="D820" s="292"/>
      <c r="E820" s="293"/>
      <c r="F820" s="26"/>
      <c r="G820" s="54"/>
      <c r="H820" s="58"/>
      <c r="I820" s="54"/>
      <c r="J820" s="57"/>
      <c r="K820" s="93"/>
      <c r="L820" s="6"/>
      <c r="M820" s="61"/>
      <c r="N820" s="75"/>
      <c r="O820" s="61"/>
      <c r="P820" s="61"/>
      <c r="Q820" s="75"/>
      <c r="R820" s="61"/>
      <c r="S820" s="78"/>
      <c r="T820" s="83">
        <f>K820</f>
        <v>0</v>
      </c>
    </row>
    <row r="821" spans="1:20" ht="21.75" customHeight="1" thickBot="1" x14ac:dyDescent="0.35">
      <c r="A821" s="248" t="s">
        <v>13</v>
      </c>
      <c r="B821" s="258"/>
      <c r="C821" s="258"/>
      <c r="D821" s="258"/>
      <c r="E821" s="249"/>
      <c r="F821" s="27">
        <f>SUM(F816:F820)</f>
        <v>275</v>
      </c>
      <c r="G821" s="52">
        <f>SUM(G816:G820)</f>
        <v>7.8430000000000009</v>
      </c>
      <c r="H821" s="27">
        <f>SUM(H816:H820)</f>
        <v>6.093</v>
      </c>
      <c r="I821" s="53">
        <f>SUM(I816:I820)</f>
        <v>32.54</v>
      </c>
      <c r="J821" s="27">
        <f>SUM(J816:J820)</f>
        <v>217.84799999999998</v>
      </c>
      <c r="K821" s="92"/>
      <c r="L821" s="6"/>
      <c r="M821" s="248" t="s">
        <v>13</v>
      </c>
      <c r="N821" s="249"/>
      <c r="O821" s="27">
        <f>SUM(O816:O820)</f>
        <v>323</v>
      </c>
      <c r="P821" s="52">
        <f>SUM(P816:P820)</f>
        <v>9.0170000000000012</v>
      </c>
      <c r="Q821" s="27">
        <f>SUM(Q816:Q820)</f>
        <v>7.6670000000000007</v>
      </c>
      <c r="R821" s="53">
        <f>SUM(R816:R820)</f>
        <v>34.012999999999998</v>
      </c>
      <c r="S821" s="37">
        <f>SUM(S816:S820)</f>
        <v>381.59199999999998</v>
      </c>
      <c r="T821" s="86"/>
    </row>
    <row r="822" spans="1:20" ht="21" customHeight="1" thickBot="1" x14ac:dyDescent="0.35">
      <c r="A822" s="250" t="s">
        <v>17</v>
      </c>
      <c r="B822" s="251"/>
      <c r="C822" s="251"/>
      <c r="D822" s="251"/>
      <c r="E822" s="251"/>
      <c r="F822" s="104">
        <f>F803+F806+F815+F821</f>
        <v>1150</v>
      </c>
      <c r="G822" s="104">
        <f>G803+G806+G815+G821</f>
        <v>36.125</v>
      </c>
      <c r="H822" s="106">
        <f>H803+H806+H815+H821</f>
        <v>32.802999999999997</v>
      </c>
      <c r="I822" s="107">
        <f>I803+I806+I815+I821</f>
        <v>130.96100000000001</v>
      </c>
      <c r="J822" s="105">
        <f>J803+J806+J815+J821</f>
        <v>954.39599999999996</v>
      </c>
      <c r="K822" s="94"/>
      <c r="L822" s="7"/>
      <c r="M822" s="250" t="str">
        <f>A822</f>
        <v>Итого за день:</v>
      </c>
      <c r="N822" s="251"/>
      <c r="O822" s="106">
        <f>O803+O806+O815+O821</f>
        <v>1323</v>
      </c>
      <c r="P822" s="105">
        <f>P803+P806+P815+P821</f>
        <v>43.399000000000001</v>
      </c>
      <c r="Q822" s="106">
        <f>Q803+Q806+Q815+Q821</f>
        <v>38.997</v>
      </c>
      <c r="R822" s="105">
        <f>R803+R806+R815+R821</f>
        <v>148.56300000000002</v>
      </c>
      <c r="S822" s="106">
        <f>S803+S806+S815+S821</f>
        <v>1330.7139999999999</v>
      </c>
      <c r="T822" s="88"/>
    </row>
    <row r="823" spans="1:20" x14ac:dyDescent="0.3">
      <c r="K823" s="7"/>
    </row>
    <row r="826" spans="1:20" ht="15.6" x14ac:dyDescent="0.3">
      <c r="A826" s="270" t="str">
        <f>A787</f>
        <v xml:space="preserve">Утверждаю </v>
      </c>
      <c r="B826" s="270"/>
      <c r="C826" s="270"/>
      <c r="D826" s="270"/>
      <c r="E826" s="270"/>
      <c r="F826" s="270"/>
      <c r="G826" s="270"/>
      <c r="H826" s="270"/>
      <c r="I826" s="270"/>
      <c r="J826" s="270"/>
      <c r="K826" s="270"/>
      <c r="L826" s="148"/>
      <c r="M826" s="148"/>
      <c r="N826" s="270" t="str">
        <f>A826</f>
        <v xml:space="preserve">Утверждаю </v>
      </c>
      <c r="O826" s="270"/>
      <c r="P826" s="270"/>
      <c r="Q826" s="270"/>
      <c r="R826" s="270"/>
      <c r="S826" s="270"/>
    </row>
    <row r="827" spans="1:20" ht="15.6" x14ac:dyDescent="0.3">
      <c r="A827" s="270" t="str">
        <f>A788</f>
        <v>Заведующий МБДОУ «Д/С № 3</v>
      </c>
      <c r="B827" s="270"/>
      <c r="C827" s="270"/>
      <c r="D827" s="270"/>
      <c r="E827" s="270"/>
      <c r="F827" s="270"/>
      <c r="G827" s="270"/>
      <c r="H827" s="270"/>
      <c r="I827" s="270"/>
      <c r="J827" s="270"/>
      <c r="K827" s="270"/>
      <c r="L827" s="148"/>
      <c r="M827" s="148"/>
      <c r="N827" s="270" t="str">
        <f>A827</f>
        <v>Заведующий МБДОУ «Д/С № 3</v>
      </c>
      <c r="O827" s="270"/>
      <c r="P827" s="270"/>
      <c r="Q827" s="270"/>
      <c r="R827" s="270"/>
      <c r="S827" s="270"/>
    </row>
    <row r="828" spans="1:20" ht="15.6" x14ac:dyDescent="0.3">
      <c r="A828" s="270" t="str">
        <f>A789</f>
        <v xml:space="preserve"> кп Горные Ключи» В.В. Юшкова</v>
      </c>
      <c r="B828" s="270"/>
      <c r="C828" s="270"/>
      <c r="D828" s="270"/>
      <c r="E828" s="270"/>
      <c r="F828" s="270"/>
      <c r="G828" s="270"/>
      <c r="H828" s="270"/>
      <c r="I828" s="270"/>
      <c r="J828" s="270"/>
      <c r="K828" s="270"/>
      <c r="L828" s="148"/>
      <c r="M828" s="270" t="str">
        <f>A828</f>
        <v xml:space="preserve"> кп Горные Ключи» В.В. Юшкова</v>
      </c>
      <c r="N828" s="270"/>
      <c r="O828" s="270"/>
      <c r="P828" s="270"/>
      <c r="Q828" s="270"/>
      <c r="R828" s="270"/>
      <c r="S828" s="270"/>
    </row>
    <row r="829" spans="1:20" ht="15.6" x14ac:dyDescent="0.3">
      <c r="A829" s="270" t="str">
        <f>A790</f>
        <v xml:space="preserve">                                                       ____________</v>
      </c>
      <c r="B829" s="270"/>
      <c r="C829" s="270"/>
      <c r="D829" s="270"/>
      <c r="E829" s="270"/>
      <c r="F829" s="270"/>
      <c r="G829" s="270"/>
      <c r="H829" s="270"/>
      <c r="I829" s="270"/>
      <c r="J829" s="270"/>
      <c r="K829" s="270"/>
      <c r="L829" s="3"/>
      <c r="M829" s="270" t="str">
        <f>A829</f>
        <v xml:space="preserve">                                                       ____________</v>
      </c>
      <c r="N829" s="270"/>
      <c r="O829" s="270"/>
      <c r="P829" s="270"/>
      <c r="Q829" s="270"/>
      <c r="R829" s="270"/>
      <c r="S829" s="270"/>
    </row>
    <row r="830" spans="1:20" ht="15.6" x14ac:dyDescent="0.3">
      <c r="A830" s="294"/>
      <c r="B830" s="294"/>
      <c r="C830" s="294"/>
      <c r="D830" s="294"/>
      <c r="E830" s="294"/>
      <c r="F830" s="294"/>
      <c r="G830" s="294"/>
      <c r="H830" s="294"/>
      <c r="I830" s="294"/>
      <c r="J830" s="294"/>
      <c r="K830" s="294"/>
      <c r="L830" s="149"/>
      <c r="M830" s="294"/>
      <c r="N830" s="294"/>
      <c r="O830" s="294"/>
      <c r="P830" s="294"/>
      <c r="Q830" s="294"/>
      <c r="R830" s="294"/>
      <c r="S830" s="294"/>
    </row>
    <row r="831" spans="1:20" ht="15.6" x14ac:dyDescent="0.3">
      <c r="A831" s="294" t="str">
        <f>A792</f>
        <v>Меню на</v>
      </c>
      <c r="B831" s="294"/>
      <c r="C831" s="294"/>
      <c r="D831" s="294"/>
      <c r="E831" s="294"/>
      <c r="F831" s="294"/>
      <c r="G831" s="294"/>
      <c r="H831" s="294"/>
      <c r="I831" s="294"/>
      <c r="J831" s="294"/>
      <c r="K831" s="294"/>
      <c r="L831" s="149"/>
      <c r="M831" s="294" t="str">
        <f>A831</f>
        <v>Меню на</v>
      </c>
      <c r="N831" s="294"/>
      <c r="O831" s="294"/>
      <c r="P831" s="294"/>
      <c r="Q831" s="294"/>
      <c r="R831" s="294"/>
      <c r="S831" s="294"/>
    </row>
    <row r="832" spans="1:20" ht="15.6" x14ac:dyDescent="0.3">
      <c r="A832" s="294" t="str">
        <f>A793</f>
        <v xml:space="preserve">            «____» ___________ 202___г </v>
      </c>
      <c r="B832" s="294"/>
      <c r="C832" s="294"/>
      <c r="D832" s="294"/>
      <c r="E832" s="294"/>
      <c r="F832" s="294"/>
      <c r="G832" s="294"/>
      <c r="H832" s="294"/>
      <c r="I832" s="294"/>
      <c r="J832" s="294"/>
      <c r="K832" s="294"/>
      <c r="L832" s="3"/>
      <c r="M832" s="294" t="str">
        <f>A832</f>
        <v xml:space="preserve">            «____» ___________ 202___г </v>
      </c>
      <c r="N832" s="294"/>
      <c r="O832" s="294"/>
      <c r="P832" s="294"/>
      <c r="Q832" s="294"/>
      <c r="R832" s="294"/>
      <c r="S832" s="294"/>
    </row>
    <row r="833" spans="1:20" x14ac:dyDescent="0.3">
      <c r="A833" s="233"/>
      <c r="B833" s="233"/>
      <c r="C833" s="233"/>
      <c r="D833" s="233"/>
      <c r="E833" s="233"/>
      <c r="F833" s="233"/>
      <c r="G833" s="233"/>
      <c r="H833" s="233"/>
      <c r="I833" s="233"/>
      <c r="J833" s="233"/>
      <c r="K833" s="150"/>
      <c r="L833" s="150"/>
      <c r="M833" s="233"/>
      <c r="N833" s="233"/>
      <c r="O833" s="233"/>
      <c r="P833" s="233"/>
      <c r="Q833" s="233"/>
      <c r="R833" s="233"/>
      <c r="S833" s="233"/>
    </row>
    <row r="834" spans="1:20" ht="21" thickBot="1" x14ac:dyDescent="0.35">
      <c r="A834" s="234" t="s">
        <v>182</v>
      </c>
      <c r="B834" s="234"/>
      <c r="C834" s="234"/>
      <c r="D834" s="234"/>
      <c r="E834" s="234"/>
      <c r="F834" s="234"/>
      <c r="G834" s="234"/>
      <c r="H834" s="234"/>
      <c r="I834" s="234"/>
      <c r="J834" s="234"/>
      <c r="K834" s="16"/>
      <c r="L834" s="9"/>
      <c r="M834" s="234" t="s">
        <v>183</v>
      </c>
      <c r="N834" s="234"/>
      <c r="O834" s="234"/>
      <c r="P834" s="234"/>
      <c r="Q834" s="234"/>
      <c r="R834" s="234"/>
      <c r="S834" s="234"/>
    </row>
    <row r="835" spans="1:20" ht="19.5" customHeight="1" thickBot="1" x14ac:dyDescent="0.35">
      <c r="A835" s="235" t="s">
        <v>1</v>
      </c>
      <c r="B835" s="237" t="s">
        <v>4</v>
      </c>
      <c r="C835" s="238"/>
      <c r="D835" s="238"/>
      <c r="E835" s="239"/>
      <c r="F835" s="235" t="s">
        <v>2</v>
      </c>
      <c r="G835" s="243" t="s">
        <v>33</v>
      </c>
      <c r="H835" s="244"/>
      <c r="I835" s="245"/>
      <c r="J835" s="246" t="s">
        <v>3</v>
      </c>
      <c r="K835" s="285" t="s">
        <v>34</v>
      </c>
      <c r="L835" s="9"/>
      <c r="M835" s="287" t="s">
        <v>1</v>
      </c>
      <c r="N835" s="289" t="s">
        <v>4</v>
      </c>
      <c r="O835" s="246" t="s">
        <v>2</v>
      </c>
      <c r="P835" s="243" t="s">
        <v>33</v>
      </c>
      <c r="Q835" s="244"/>
      <c r="R835" s="245"/>
      <c r="S835" s="289" t="s">
        <v>3</v>
      </c>
      <c r="T835" s="278" t="s">
        <v>34</v>
      </c>
    </row>
    <row r="836" spans="1:20" ht="21.75" customHeight="1" thickBot="1" x14ac:dyDescent="0.35">
      <c r="A836" s="236"/>
      <c r="B836" s="240"/>
      <c r="C836" s="241"/>
      <c r="D836" s="241"/>
      <c r="E836" s="242"/>
      <c r="F836" s="236"/>
      <c r="G836" s="31" t="s">
        <v>30</v>
      </c>
      <c r="H836" s="31" t="s">
        <v>31</v>
      </c>
      <c r="I836" s="31" t="s">
        <v>32</v>
      </c>
      <c r="J836" s="247"/>
      <c r="K836" s="286"/>
      <c r="L836" s="10"/>
      <c r="M836" s="288"/>
      <c r="N836" s="290"/>
      <c r="O836" s="247"/>
      <c r="P836" s="147" t="str">
        <f>G836</f>
        <v>Б</v>
      </c>
      <c r="Q836" s="147" t="str">
        <f>H836</f>
        <v>Ж</v>
      </c>
      <c r="R836" s="146" t="str">
        <f>I836</f>
        <v>У</v>
      </c>
      <c r="S836" s="290"/>
      <c r="T836" s="279"/>
    </row>
    <row r="837" spans="1:20" ht="15.6" x14ac:dyDescent="0.3">
      <c r="A837" s="44" t="s">
        <v>5</v>
      </c>
      <c r="B837" s="280" t="s">
        <v>184</v>
      </c>
      <c r="C837" s="280"/>
      <c r="D837" s="280"/>
      <c r="E837" s="280"/>
      <c r="F837" s="40">
        <v>130</v>
      </c>
      <c r="G837" s="40">
        <v>1.57</v>
      </c>
      <c r="H837" s="17">
        <v>7.14</v>
      </c>
      <c r="I837" s="40">
        <v>17.54</v>
      </c>
      <c r="J837" s="17">
        <v>159.66999999999999</v>
      </c>
      <c r="K837" s="79" t="s">
        <v>60</v>
      </c>
      <c r="L837" s="11"/>
      <c r="M837" s="63" t="s">
        <v>5</v>
      </c>
      <c r="N837" s="64" t="str">
        <f>B837</f>
        <v>Каша молочная жидкая рисовая</v>
      </c>
      <c r="O837" s="68">
        <v>150</v>
      </c>
      <c r="P837" s="67">
        <v>1.81</v>
      </c>
      <c r="Q837" s="68">
        <v>8.56</v>
      </c>
      <c r="R837" s="67">
        <v>20.22</v>
      </c>
      <c r="S837" s="68">
        <v>189.3</v>
      </c>
      <c r="T837" s="83" t="str">
        <f>K837</f>
        <v>7.4</v>
      </c>
    </row>
    <row r="838" spans="1:20" ht="25.5" customHeight="1" x14ac:dyDescent="0.3">
      <c r="A838" s="45"/>
      <c r="B838" s="281" t="s">
        <v>6</v>
      </c>
      <c r="C838" s="281"/>
      <c r="D838" s="281"/>
      <c r="E838" s="281"/>
      <c r="F838" s="18">
        <v>150</v>
      </c>
      <c r="G838" s="18">
        <v>2E-3</v>
      </c>
      <c r="H838" s="33"/>
      <c r="I838" s="18">
        <v>5.2709999999999999</v>
      </c>
      <c r="J838" s="33">
        <v>21.507999999999999</v>
      </c>
      <c r="K838" s="80" t="s">
        <v>48</v>
      </c>
      <c r="L838" s="12"/>
      <c r="M838" s="45"/>
      <c r="N838" s="65" t="str">
        <f>B838</f>
        <v>Чай с сахаром</v>
      </c>
      <c r="O838" s="18">
        <v>180</v>
      </c>
      <c r="P838" s="33">
        <v>2E-3</v>
      </c>
      <c r="Q838" s="18"/>
      <c r="R838" s="33" t="s">
        <v>50</v>
      </c>
      <c r="S838" s="18">
        <v>28.841999999999999</v>
      </c>
      <c r="T838" s="84" t="str">
        <f>K838</f>
        <v>7.43</v>
      </c>
    </row>
    <row r="839" spans="1:20" ht="24" customHeight="1" thickBot="1" x14ac:dyDescent="0.35">
      <c r="A839" s="45"/>
      <c r="B839" s="281" t="s">
        <v>14</v>
      </c>
      <c r="C839" s="281"/>
      <c r="D839" s="281"/>
      <c r="E839" s="281"/>
      <c r="F839" s="18">
        <v>30</v>
      </c>
      <c r="G839" s="18">
        <v>2.25</v>
      </c>
      <c r="H839" s="33">
        <v>0.87</v>
      </c>
      <c r="I839" s="18">
        <v>15.27</v>
      </c>
      <c r="J839" s="101">
        <v>79.2</v>
      </c>
      <c r="K839" s="80" t="s">
        <v>37</v>
      </c>
      <c r="L839" s="12"/>
      <c r="M839" s="45"/>
      <c r="N839" s="65" t="str">
        <f>B839</f>
        <v>Батон  (пшеничный)</v>
      </c>
      <c r="O839" s="18">
        <v>40</v>
      </c>
      <c r="P839" s="33">
        <v>3</v>
      </c>
      <c r="Q839" s="18">
        <v>1.1599999999999999</v>
      </c>
      <c r="R839" s="33">
        <v>20.36</v>
      </c>
      <c r="S839" s="18">
        <v>105.6</v>
      </c>
      <c r="T839" s="84" t="str">
        <f>K839</f>
        <v>7.8.2</v>
      </c>
    </row>
    <row r="840" spans="1:20" ht="16.2" hidden="1" thickBot="1" x14ac:dyDescent="0.35">
      <c r="A840" s="45"/>
      <c r="B840" s="282"/>
      <c r="C840" s="283"/>
      <c r="D840" s="283"/>
      <c r="E840" s="284"/>
      <c r="F840" s="18"/>
      <c r="G840" s="18"/>
      <c r="H840" s="33"/>
      <c r="I840" s="18"/>
      <c r="J840" s="101"/>
      <c r="K840" s="80"/>
      <c r="L840" s="12"/>
      <c r="M840" s="45"/>
      <c r="N840" s="65">
        <f>B840</f>
        <v>0</v>
      </c>
      <c r="O840" s="18"/>
      <c r="P840" s="33"/>
      <c r="Q840" s="18"/>
      <c r="R840" s="33"/>
      <c r="S840" s="18"/>
      <c r="T840" s="84">
        <f>K840</f>
        <v>0</v>
      </c>
    </row>
    <row r="841" spans="1:20" ht="16.2" hidden="1" thickBot="1" x14ac:dyDescent="0.35">
      <c r="A841" s="46"/>
      <c r="B841" s="282"/>
      <c r="C841" s="283"/>
      <c r="D841" s="283"/>
      <c r="E841" s="284"/>
      <c r="F841" s="41"/>
      <c r="G841" s="48"/>
      <c r="H841" s="34"/>
      <c r="I841" s="48"/>
      <c r="J841" s="47"/>
      <c r="K841" s="81"/>
      <c r="L841" s="12"/>
      <c r="M841" s="46"/>
      <c r="N841" s="66">
        <f>B841</f>
        <v>0</v>
      </c>
      <c r="O841" s="48"/>
      <c r="P841" s="34"/>
      <c r="Q841" s="48"/>
      <c r="R841" s="34"/>
      <c r="S841" s="48"/>
      <c r="T841" s="85">
        <f>K841</f>
        <v>0</v>
      </c>
    </row>
    <row r="842" spans="1:20" ht="21.75" customHeight="1" thickBot="1" x14ac:dyDescent="0.35">
      <c r="A842" s="272" t="s">
        <v>8</v>
      </c>
      <c r="B842" s="273"/>
      <c r="C842" s="273"/>
      <c r="D842" s="273"/>
      <c r="E842" s="274"/>
      <c r="F842" s="50">
        <f>SUM(F837:F841)</f>
        <v>310</v>
      </c>
      <c r="G842" s="42">
        <f>SUM(G837:G841)</f>
        <v>3.8220000000000001</v>
      </c>
      <c r="H842" s="42">
        <f>SUM(H837:H841)</f>
        <v>8.01</v>
      </c>
      <c r="I842" s="42">
        <f>SUM(I837:I841)</f>
        <v>38.081000000000003</v>
      </c>
      <c r="J842" s="49">
        <f>SUM(J837:J841)</f>
        <v>260.37799999999999</v>
      </c>
      <c r="K842" s="21"/>
      <c r="L842" s="13"/>
      <c r="M842" s="272" t="s">
        <v>8</v>
      </c>
      <c r="N842" s="274"/>
      <c r="O842" s="42">
        <f>SUM(O837:O841)</f>
        <v>370</v>
      </c>
      <c r="P842" s="50">
        <f>SUM(P837:P841)</f>
        <v>4.8120000000000003</v>
      </c>
      <c r="Q842" s="42">
        <f>SUM(Q837:Q841)</f>
        <v>9.7200000000000006</v>
      </c>
      <c r="R842" s="103">
        <f>SUM(R837:R841)</f>
        <v>40.58</v>
      </c>
      <c r="S842" s="35">
        <f>SUM(S837:S841)</f>
        <v>323.74199999999996</v>
      </c>
      <c r="T842" s="86"/>
    </row>
    <row r="843" spans="1:20" ht="32.25" customHeight="1" thickBot="1" x14ac:dyDescent="0.35">
      <c r="A843" s="62" t="s">
        <v>9</v>
      </c>
      <c r="B843" s="275" t="s">
        <v>22</v>
      </c>
      <c r="C843" s="276"/>
      <c r="D843" s="276"/>
      <c r="E843" s="277"/>
      <c r="F843" s="43">
        <v>100</v>
      </c>
      <c r="G843" s="43">
        <v>0.2</v>
      </c>
      <c r="H843" s="36"/>
      <c r="I843" s="43">
        <v>5.99</v>
      </c>
      <c r="J843" s="36">
        <v>24.62</v>
      </c>
      <c r="K843" s="82" t="s">
        <v>40</v>
      </c>
      <c r="L843" s="11"/>
      <c r="M843" s="69" t="s">
        <v>9</v>
      </c>
      <c r="N843" s="70" t="str">
        <f>B843</f>
        <v>Напиток из плодов шиповника</v>
      </c>
      <c r="O843" s="43">
        <v>100</v>
      </c>
      <c r="P843" s="43">
        <v>0.28000000000000003</v>
      </c>
      <c r="Q843" s="71"/>
      <c r="R843" s="43">
        <v>9.19</v>
      </c>
      <c r="S843" s="43">
        <v>29.68</v>
      </c>
      <c r="T843" s="119" t="s">
        <v>52</v>
      </c>
    </row>
    <row r="844" spans="1:20" ht="16.2" thickBot="1" x14ac:dyDescent="0.35">
      <c r="A844" s="8"/>
      <c r="B844" s="267"/>
      <c r="C844" s="267"/>
      <c r="D844" s="267"/>
      <c r="E844" s="268"/>
      <c r="F844" s="20"/>
      <c r="G844" s="20"/>
      <c r="H844" s="149"/>
      <c r="I844" s="14"/>
      <c r="J844" s="14"/>
      <c r="K844" s="22"/>
      <c r="L844" s="5"/>
      <c r="M844" s="8"/>
      <c r="N844" s="23"/>
      <c r="O844" s="23"/>
      <c r="P844" s="24"/>
      <c r="Q844" s="24"/>
      <c r="R844" s="24"/>
      <c r="S844" s="14"/>
      <c r="T844" s="118"/>
    </row>
    <row r="845" spans="1:20" ht="21.75" customHeight="1" thickBot="1" x14ac:dyDescent="0.35">
      <c r="A845" s="248" t="s">
        <v>10</v>
      </c>
      <c r="B845" s="258"/>
      <c r="C845" s="258"/>
      <c r="D845" s="258"/>
      <c r="E845" s="249"/>
      <c r="F845" s="52">
        <f>SUM(F843:F844)</f>
        <v>100</v>
      </c>
      <c r="G845" s="27">
        <f>SUM(G843:G844)</f>
        <v>0.2</v>
      </c>
      <c r="H845" s="27"/>
      <c r="I845" s="53">
        <f>SUM(I843:I844)</f>
        <v>5.99</v>
      </c>
      <c r="J845" s="53">
        <f>SUM(J843:J844)</f>
        <v>24.62</v>
      </c>
      <c r="K845" s="27"/>
      <c r="L845" s="3"/>
      <c r="M845" s="248" t="s">
        <v>10</v>
      </c>
      <c r="N845" s="258"/>
      <c r="O845" s="15">
        <f>SUM(O843:O844)</f>
        <v>100</v>
      </c>
      <c r="P845" s="27">
        <f>SUM(P843:P844)</f>
        <v>0.28000000000000003</v>
      </c>
      <c r="Q845" s="37"/>
      <c r="R845" s="27">
        <f>SUM(R843:R844)</f>
        <v>9.19</v>
      </c>
      <c r="S845" s="37">
        <f>SUM(S843:S844)</f>
        <v>29.68</v>
      </c>
      <c r="T845" s="86"/>
    </row>
    <row r="846" spans="1:20" ht="29.25" customHeight="1" x14ac:dyDescent="0.3">
      <c r="A846" s="59" t="s">
        <v>15</v>
      </c>
      <c r="B846" s="266" t="s">
        <v>185</v>
      </c>
      <c r="C846" s="267"/>
      <c r="D846" s="267"/>
      <c r="E846" s="268"/>
      <c r="F846" s="25">
        <v>30</v>
      </c>
      <c r="G846" s="25">
        <v>0.52500000000000002</v>
      </c>
      <c r="H846" s="25">
        <v>2.0150000000000001</v>
      </c>
      <c r="I846" s="56">
        <v>3.08</v>
      </c>
      <c r="J846" s="25">
        <v>33.03</v>
      </c>
      <c r="K846" s="89" t="s">
        <v>186</v>
      </c>
      <c r="L846" s="5"/>
      <c r="M846" s="72" t="s">
        <v>15</v>
      </c>
      <c r="N846" s="73" t="str">
        <f t="shared" ref="N846:N853" si="38">B846</f>
        <v>Салат из моркови отварной</v>
      </c>
      <c r="O846" s="77">
        <v>40</v>
      </c>
      <c r="P846" s="77">
        <v>0.69</v>
      </c>
      <c r="Q846" s="76">
        <v>3.0150000000000001</v>
      </c>
      <c r="R846" s="77">
        <v>4.048</v>
      </c>
      <c r="S846" s="77">
        <v>46.75</v>
      </c>
      <c r="T846" s="83" t="str">
        <f>K846</f>
        <v>1.23.4</v>
      </c>
    </row>
    <row r="847" spans="1:20" ht="30.75" customHeight="1" x14ac:dyDescent="0.3">
      <c r="A847" s="60"/>
      <c r="B847" s="252" t="s">
        <v>187</v>
      </c>
      <c r="C847" s="253"/>
      <c r="D847" s="253"/>
      <c r="E847" s="254"/>
      <c r="F847" s="19">
        <v>150</v>
      </c>
      <c r="G847" s="97">
        <v>0.9</v>
      </c>
      <c r="H847" s="97">
        <v>4.5</v>
      </c>
      <c r="I847" s="98">
        <v>15.2</v>
      </c>
      <c r="J847" s="96">
        <v>109.3</v>
      </c>
      <c r="K847" s="90" t="s">
        <v>188</v>
      </c>
      <c r="L847" s="3"/>
      <c r="M847" s="28"/>
      <c r="N847" s="74" t="str">
        <f t="shared" si="38"/>
        <v>Суп пюре с яичными хлопьями</v>
      </c>
      <c r="O847" s="19">
        <v>180</v>
      </c>
      <c r="P847" s="19">
        <v>2.6</v>
      </c>
      <c r="Q847" s="126">
        <v>7</v>
      </c>
      <c r="R847" s="96">
        <v>19.600000000000001</v>
      </c>
      <c r="S847" s="96">
        <v>152</v>
      </c>
      <c r="T847" s="83" t="str">
        <f>K847</f>
        <v>2.13.1</v>
      </c>
    </row>
    <row r="848" spans="1:20" ht="33" customHeight="1" x14ac:dyDescent="0.3">
      <c r="A848" s="60"/>
      <c r="B848" s="252" t="s">
        <v>189</v>
      </c>
      <c r="C848" s="253"/>
      <c r="D848" s="253"/>
      <c r="E848" s="254"/>
      <c r="F848" s="19">
        <v>50</v>
      </c>
      <c r="G848" s="97">
        <v>6.8419999999999996</v>
      </c>
      <c r="H848" s="97">
        <v>4.6500000000000004</v>
      </c>
      <c r="I848" s="98">
        <v>5.0540000000000003</v>
      </c>
      <c r="J848" s="96">
        <v>90.03</v>
      </c>
      <c r="K848" s="90" t="s">
        <v>63</v>
      </c>
      <c r="L848" s="6"/>
      <c r="M848" s="28"/>
      <c r="N848" s="74" t="str">
        <f t="shared" si="38"/>
        <v>Котлета мясная</v>
      </c>
      <c r="O848" s="19">
        <v>70</v>
      </c>
      <c r="P848" s="19">
        <v>11.407</v>
      </c>
      <c r="Q848" s="39">
        <v>7.4589999999999996</v>
      </c>
      <c r="R848" s="19">
        <v>7.6139999999999999</v>
      </c>
      <c r="S848" s="19">
        <v>144.12</v>
      </c>
      <c r="T848" s="95" t="str">
        <f t="shared" ref="T848:T853" si="39">K848</f>
        <v>3.49</v>
      </c>
    </row>
    <row r="849" spans="1:20" ht="15.6" x14ac:dyDescent="0.3">
      <c r="A849" s="60"/>
      <c r="B849" s="252" t="s">
        <v>190</v>
      </c>
      <c r="C849" s="253"/>
      <c r="D849" s="253"/>
      <c r="E849" s="254"/>
      <c r="F849" s="19">
        <v>110</v>
      </c>
      <c r="G849" s="97">
        <v>4.72</v>
      </c>
      <c r="H849" s="97">
        <v>3.54</v>
      </c>
      <c r="I849" s="98">
        <v>30.23</v>
      </c>
      <c r="J849" s="19">
        <v>170.98</v>
      </c>
      <c r="K849" s="90" t="s">
        <v>191</v>
      </c>
      <c r="L849" s="6"/>
      <c r="M849" s="28"/>
      <c r="N849" s="74" t="str">
        <f t="shared" si="38"/>
        <v>Макароны откидные</v>
      </c>
      <c r="O849" s="19">
        <v>130</v>
      </c>
      <c r="P849" s="19">
        <v>5.55</v>
      </c>
      <c r="Q849" s="39">
        <v>4.38</v>
      </c>
      <c r="R849" s="19">
        <v>35.57</v>
      </c>
      <c r="S849" s="19">
        <v>203.1</v>
      </c>
      <c r="T849" s="95" t="str">
        <f t="shared" si="39"/>
        <v>4.6</v>
      </c>
    </row>
    <row r="850" spans="1:20" ht="15.6" hidden="1" x14ac:dyDescent="0.3">
      <c r="A850" s="60"/>
      <c r="B850" s="252"/>
      <c r="C850" s="253"/>
      <c r="D850" s="253"/>
      <c r="E850" s="254"/>
      <c r="F850" s="19"/>
      <c r="G850" s="97"/>
      <c r="H850" s="97"/>
      <c r="I850" s="98"/>
      <c r="J850" s="19"/>
      <c r="K850" s="90"/>
      <c r="L850" s="6"/>
      <c r="M850" s="60"/>
      <c r="N850" s="74">
        <f t="shared" si="38"/>
        <v>0</v>
      </c>
      <c r="O850" s="19"/>
      <c r="P850" s="19"/>
      <c r="Q850" s="39"/>
      <c r="R850" s="19"/>
      <c r="S850" s="19"/>
      <c r="T850" s="95">
        <f t="shared" si="39"/>
        <v>0</v>
      </c>
    </row>
    <row r="851" spans="1:20" ht="27.75" customHeight="1" x14ac:dyDescent="0.3">
      <c r="A851" s="60"/>
      <c r="B851" s="252" t="s">
        <v>84</v>
      </c>
      <c r="C851" s="253"/>
      <c r="D851" s="253"/>
      <c r="E851" s="254"/>
      <c r="F851" s="19">
        <v>100</v>
      </c>
      <c r="G851" s="97">
        <v>0.1</v>
      </c>
      <c r="H851" s="97"/>
      <c r="I851" s="98">
        <v>12</v>
      </c>
      <c r="J851" s="19">
        <v>50</v>
      </c>
      <c r="K851" s="90" t="s">
        <v>85</v>
      </c>
      <c r="L851" s="6"/>
      <c r="M851" s="28"/>
      <c r="N851" s="74" t="str">
        <f t="shared" si="38"/>
        <v>Сок фруктовый</v>
      </c>
      <c r="O851" s="19">
        <v>130</v>
      </c>
      <c r="P851" s="19">
        <v>0.13</v>
      </c>
      <c r="Q851" s="39"/>
      <c r="R851" s="19">
        <v>15.6</v>
      </c>
      <c r="S851" s="19">
        <v>65</v>
      </c>
      <c r="T851" s="95" t="str">
        <f t="shared" si="39"/>
        <v>7.8</v>
      </c>
    </row>
    <row r="852" spans="1:20" ht="27" customHeight="1" x14ac:dyDescent="0.3">
      <c r="A852" s="60"/>
      <c r="B852" s="252" t="s">
        <v>16</v>
      </c>
      <c r="C852" s="253"/>
      <c r="D852" s="253"/>
      <c r="E852" s="254"/>
      <c r="F852" s="19">
        <v>30</v>
      </c>
      <c r="G852" s="97">
        <v>2.4300000000000002</v>
      </c>
      <c r="H852" s="97">
        <v>0.3</v>
      </c>
      <c r="I852" s="98">
        <v>14.64</v>
      </c>
      <c r="J852" s="19">
        <v>72.599999999999994</v>
      </c>
      <c r="K852" s="90" t="s">
        <v>37</v>
      </c>
      <c r="L852" s="6"/>
      <c r="M852" s="60"/>
      <c r="N852" s="74" t="str">
        <f t="shared" si="38"/>
        <v>Хлеб пшеничный</v>
      </c>
      <c r="O852" s="19">
        <v>40</v>
      </c>
      <c r="P852" s="19">
        <v>3.24</v>
      </c>
      <c r="Q852" s="39">
        <v>0.4</v>
      </c>
      <c r="R852" s="19">
        <v>16.52</v>
      </c>
      <c r="S852" s="19">
        <v>96.8</v>
      </c>
      <c r="T852" s="95" t="str">
        <f t="shared" si="39"/>
        <v>7.8.2</v>
      </c>
    </row>
    <row r="853" spans="1:20" ht="26.25" customHeight="1" thickBot="1" x14ac:dyDescent="0.35">
      <c r="A853" s="61"/>
      <c r="B853" s="255" t="s">
        <v>29</v>
      </c>
      <c r="C853" s="256"/>
      <c r="D853" s="256"/>
      <c r="E853" s="257"/>
      <c r="F853" s="115">
        <v>30</v>
      </c>
      <c r="G853" s="99">
        <v>3.9</v>
      </c>
      <c r="H853" s="99">
        <v>0.9</v>
      </c>
      <c r="I853" s="100">
        <v>12</v>
      </c>
      <c r="J853" s="78">
        <v>75</v>
      </c>
      <c r="K853" s="90" t="s">
        <v>37</v>
      </c>
      <c r="L853" s="6"/>
      <c r="M853" s="29"/>
      <c r="N853" s="75" t="str">
        <f t="shared" si="38"/>
        <v>Хлеб ржаной</v>
      </c>
      <c r="O853" s="78">
        <v>40</v>
      </c>
      <c r="P853" s="108">
        <v>5.2</v>
      </c>
      <c r="Q853" s="109">
        <v>1.2</v>
      </c>
      <c r="R853" s="108">
        <v>16</v>
      </c>
      <c r="S853" s="110">
        <v>100</v>
      </c>
      <c r="T853" s="95" t="str">
        <f t="shared" si="39"/>
        <v>7.8.2</v>
      </c>
    </row>
    <row r="854" spans="1:20" ht="21" customHeight="1" thickBot="1" x14ac:dyDescent="0.35">
      <c r="A854" s="248" t="s">
        <v>11</v>
      </c>
      <c r="B854" s="258"/>
      <c r="C854" s="258"/>
      <c r="D854" s="258"/>
      <c r="E854" s="249"/>
      <c r="F854" s="55">
        <f>SUM(F846:F853)</f>
        <v>500</v>
      </c>
      <c r="G854" s="52">
        <f>SUM(G846:G853)</f>
        <v>19.416999999999998</v>
      </c>
      <c r="H854" s="27">
        <f>SUM(H846:H853)</f>
        <v>15.905000000000003</v>
      </c>
      <c r="I854" s="53">
        <f>SUM(I846:I853)</f>
        <v>92.204000000000008</v>
      </c>
      <c r="J854" s="37">
        <f>SUM(J846:J853)</f>
        <v>600.93999999999994</v>
      </c>
      <c r="K854" s="92"/>
      <c r="L854" s="6"/>
      <c r="M854" s="248" t="s">
        <v>11</v>
      </c>
      <c r="N854" s="259"/>
      <c r="O854" s="37">
        <f>SUM(O846:O853)</f>
        <v>630</v>
      </c>
      <c r="P854" s="27">
        <f>SUM(P846:P853)</f>
        <v>28.816999999999997</v>
      </c>
      <c r="Q854" s="37">
        <f>SUM(Q846:Q853)</f>
        <v>23.453999999999997</v>
      </c>
      <c r="R854" s="27">
        <f>SUM(R846:R853)</f>
        <v>114.952</v>
      </c>
      <c r="S854" s="37">
        <f>SUM(S846:S853)</f>
        <v>807.77</v>
      </c>
      <c r="T854" s="86"/>
    </row>
    <row r="855" spans="1:20" ht="15.6" x14ac:dyDescent="0.3">
      <c r="A855" s="72" t="s">
        <v>12</v>
      </c>
      <c r="B855" s="260" t="s">
        <v>145</v>
      </c>
      <c r="C855" s="261"/>
      <c r="D855" s="261"/>
      <c r="E855" s="262"/>
      <c r="F855" s="77">
        <v>15</v>
      </c>
      <c r="G855" s="77">
        <v>1.1299999999999999</v>
      </c>
      <c r="H855" s="113">
        <v>1.77</v>
      </c>
      <c r="I855" s="77">
        <v>11.24</v>
      </c>
      <c r="J855" s="113">
        <v>62.55</v>
      </c>
      <c r="K855" s="114" t="s">
        <v>148</v>
      </c>
      <c r="L855" s="5"/>
      <c r="M855" s="72" t="str">
        <f>A855</f>
        <v>Полдник</v>
      </c>
      <c r="N855" s="73" t="str">
        <f>B855</f>
        <v>Кондитерские изделия (печенье)</v>
      </c>
      <c r="O855" s="77">
        <v>20</v>
      </c>
      <c r="P855" s="51">
        <v>1.5</v>
      </c>
      <c r="Q855" s="76">
        <v>2.36</v>
      </c>
      <c r="R855" s="51">
        <v>14.98</v>
      </c>
      <c r="S855" s="77">
        <v>83.4</v>
      </c>
      <c r="T855" s="83" t="str">
        <f>K855</f>
        <v>7.8.3</v>
      </c>
    </row>
    <row r="856" spans="1:20" ht="16.2" thickBot="1" x14ac:dyDescent="0.35">
      <c r="A856" s="111"/>
      <c r="B856" s="263" t="s">
        <v>146</v>
      </c>
      <c r="C856" s="264"/>
      <c r="D856" s="264"/>
      <c r="E856" s="265"/>
      <c r="F856" s="20">
        <v>120</v>
      </c>
      <c r="G856" s="20">
        <v>3.53</v>
      </c>
      <c r="H856" s="149">
        <v>3.15</v>
      </c>
      <c r="I856" s="20">
        <v>5.92</v>
      </c>
      <c r="J856" s="149">
        <v>65.52</v>
      </c>
      <c r="K856" s="89" t="s">
        <v>149</v>
      </c>
      <c r="L856" s="5"/>
      <c r="M856" s="112"/>
      <c r="N856" s="73" t="str">
        <f>B856</f>
        <v>Молоко кипяченое</v>
      </c>
      <c r="O856" s="51">
        <v>150</v>
      </c>
      <c r="P856" s="51">
        <v>4.42</v>
      </c>
      <c r="Q856" s="76">
        <v>3.95</v>
      </c>
      <c r="R856" s="51">
        <v>7.43</v>
      </c>
      <c r="S856" s="51">
        <v>82.16</v>
      </c>
      <c r="T856" s="83" t="str">
        <f>K856</f>
        <v>7.7</v>
      </c>
    </row>
    <row r="857" spans="1:20" ht="16.2" hidden="1" thickBot="1" x14ac:dyDescent="0.35">
      <c r="A857" s="60"/>
      <c r="B857" s="252"/>
      <c r="C857" s="253"/>
      <c r="D857" s="253"/>
      <c r="E857" s="254"/>
      <c r="F857" s="19"/>
      <c r="G857" s="19"/>
      <c r="H857" s="39"/>
      <c r="I857" s="19"/>
      <c r="J857" s="39"/>
      <c r="K857" s="90"/>
      <c r="L857" s="6"/>
      <c r="M857" s="60"/>
      <c r="N857" s="74">
        <f>B857</f>
        <v>0</v>
      </c>
      <c r="O857" s="19"/>
      <c r="P857" s="19"/>
      <c r="Q857" s="39"/>
      <c r="R857" s="19"/>
      <c r="S857" s="19"/>
      <c r="T857" s="83">
        <f>K857</f>
        <v>0</v>
      </c>
    </row>
    <row r="858" spans="1:20" ht="24.75" hidden="1" customHeight="1" x14ac:dyDescent="0.3">
      <c r="A858" s="60"/>
      <c r="B858" s="295"/>
      <c r="C858" s="295"/>
      <c r="D858" s="295"/>
      <c r="E858" s="295"/>
      <c r="F858" s="19"/>
      <c r="G858" s="19"/>
      <c r="H858" s="39"/>
      <c r="I858" s="19"/>
      <c r="J858" s="39"/>
      <c r="K858" s="90"/>
      <c r="L858" s="6"/>
      <c r="M858" s="60"/>
      <c r="N858" s="74">
        <f>B858</f>
        <v>0</v>
      </c>
      <c r="O858" s="19"/>
      <c r="P858" s="19"/>
      <c r="Q858" s="39"/>
      <c r="R858" s="19"/>
      <c r="S858" s="19"/>
      <c r="T858" s="83">
        <f>K858</f>
        <v>0</v>
      </c>
    </row>
    <row r="859" spans="1:20" ht="16.2" hidden="1" thickBot="1" x14ac:dyDescent="0.35">
      <c r="A859" s="61"/>
      <c r="B859" s="291"/>
      <c r="C859" s="292"/>
      <c r="D859" s="292"/>
      <c r="E859" s="293"/>
      <c r="F859" s="26"/>
      <c r="G859" s="54"/>
      <c r="H859" s="58"/>
      <c r="I859" s="54"/>
      <c r="J859" s="57"/>
      <c r="K859" s="93"/>
      <c r="L859" s="6"/>
      <c r="M859" s="61"/>
      <c r="N859" s="75"/>
      <c r="O859" s="61"/>
      <c r="P859" s="61"/>
      <c r="Q859" s="75"/>
      <c r="R859" s="61"/>
      <c r="S859" s="78"/>
      <c r="T859" s="83">
        <f>K859</f>
        <v>0</v>
      </c>
    </row>
    <row r="860" spans="1:20" ht="21.75" customHeight="1" thickBot="1" x14ac:dyDescent="0.35">
      <c r="A860" s="248" t="s">
        <v>13</v>
      </c>
      <c r="B860" s="258"/>
      <c r="C860" s="258"/>
      <c r="D860" s="258"/>
      <c r="E860" s="249"/>
      <c r="F860" s="27">
        <f>SUM(F855:F859)</f>
        <v>135</v>
      </c>
      <c r="G860" s="52">
        <f>SUM(G855:G859)</f>
        <v>4.66</v>
      </c>
      <c r="H860" s="27">
        <f>SUM(H855:H859)</f>
        <v>4.92</v>
      </c>
      <c r="I860" s="53">
        <f>SUM(I855:I859)</f>
        <v>17.16</v>
      </c>
      <c r="J860" s="27">
        <f>SUM(J855:J859)</f>
        <v>128.07</v>
      </c>
      <c r="K860" s="92"/>
      <c r="L860" s="6"/>
      <c r="M860" s="248" t="s">
        <v>13</v>
      </c>
      <c r="N860" s="249"/>
      <c r="O860" s="27">
        <f>SUM(O855:O859)</f>
        <v>170</v>
      </c>
      <c r="P860" s="52">
        <f>SUM(P855:P859)</f>
        <v>5.92</v>
      </c>
      <c r="Q860" s="27">
        <f>SUM(Q855:Q859)</f>
        <v>6.3100000000000005</v>
      </c>
      <c r="R860" s="53">
        <f>SUM(R855:R859)</f>
        <v>22.41</v>
      </c>
      <c r="S860" s="37">
        <f>SUM(S855:S859)</f>
        <v>165.56</v>
      </c>
      <c r="T860" s="86"/>
    </row>
    <row r="861" spans="1:20" ht="21" customHeight="1" thickBot="1" x14ac:dyDescent="0.35">
      <c r="A861" s="250" t="s">
        <v>17</v>
      </c>
      <c r="B861" s="251"/>
      <c r="C861" s="251"/>
      <c r="D861" s="251"/>
      <c r="E861" s="251"/>
      <c r="F861" s="104">
        <f>F842+F845+F854+F860</f>
        <v>1045</v>
      </c>
      <c r="G861" s="104">
        <f>G842+G845+G854+G860</f>
        <v>28.099</v>
      </c>
      <c r="H861" s="106">
        <f>H842+H845+H854+H860</f>
        <v>28.835000000000001</v>
      </c>
      <c r="I861" s="107">
        <f>I842+I845+I854+I860</f>
        <v>153.435</v>
      </c>
      <c r="J861" s="105">
        <f>J842+J845+J854+J860</f>
        <v>1014.0079999999998</v>
      </c>
      <c r="K861" s="94"/>
      <c r="L861" s="7"/>
      <c r="M861" s="250" t="str">
        <f>A861</f>
        <v>Итого за день:</v>
      </c>
      <c r="N861" s="251"/>
      <c r="O861" s="106">
        <f>O842+O845+O854+O860</f>
        <v>1270</v>
      </c>
      <c r="P861" s="105">
        <f>P842+P845+P854+P860</f>
        <v>39.829000000000001</v>
      </c>
      <c r="Q861" s="106">
        <f>Q842+Q845+Q854+Q860</f>
        <v>39.484000000000002</v>
      </c>
      <c r="R861" s="105">
        <f>R842+R845+R854+R860</f>
        <v>187.13199999999998</v>
      </c>
      <c r="S861" s="106">
        <f>S842+S845+S854+S860</f>
        <v>1326.752</v>
      </c>
      <c r="T861" s="88"/>
    </row>
    <row r="862" spans="1:20" x14ac:dyDescent="0.3">
      <c r="K862" s="7"/>
    </row>
  </sheetData>
  <mergeCells count="1229">
    <mergeCell ref="B858:E858"/>
    <mergeCell ref="B859:E859"/>
    <mergeCell ref="A860:E860"/>
    <mergeCell ref="M860:N860"/>
    <mergeCell ref="A861:E861"/>
    <mergeCell ref="M861:N861"/>
    <mergeCell ref="B853:E853"/>
    <mergeCell ref="A854:E854"/>
    <mergeCell ref="M854:N854"/>
    <mergeCell ref="B855:E855"/>
    <mergeCell ref="B856:E856"/>
    <mergeCell ref="B857:E857"/>
    <mergeCell ref="B847:E847"/>
    <mergeCell ref="B848:E848"/>
    <mergeCell ref="B849:E849"/>
    <mergeCell ref="B850:E850"/>
    <mergeCell ref="B851:E851"/>
    <mergeCell ref="B852:E852"/>
    <mergeCell ref="M842:N842"/>
    <mergeCell ref="B843:E843"/>
    <mergeCell ref="B844:E844"/>
    <mergeCell ref="A845:E845"/>
    <mergeCell ref="M845:N845"/>
    <mergeCell ref="B846:E846"/>
    <mergeCell ref="B837:E837"/>
    <mergeCell ref="B838:E838"/>
    <mergeCell ref="B839:E839"/>
    <mergeCell ref="B840:E840"/>
    <mergeCell ref="B841:E841"/>
    <mergeCell ref="A842:E842"/>
    <mergeCell ref="M835:M836"/>
    <mergeCell ref="N835:N836"/>
    <mergeCell ref="O835:O836"/>
    <mergeCell ref="P835:R835"/>
    <mergeCell ref="S835:S836"/>
    <mergeCell ref="T835:T836"/>
    <mergeCell ref="A835:A836"/>
    <mergeCell ref="B835:E836"/>
    <mergeCell ref="F835:F836"/>
    <mergeCell ref="G835:I835"/>
    <mergeCell ref="J835:J836"/>
    <mergeCell ref="K835:K836"/>
    <mergeCell ref="A832:K832"/>
    <mergeCell ref="M832:S832"/>
    <mergeCell ref="A833:J833"/>
    <mergeCell ref="M833:S833"/>
    <mergeCell ref="A834:J834"/>
    <mergeCell ref="M834:S834"/>
    <mergeCell ref="A829:K829"/>
    <mergeCell ref="M829:S829"/>
    <mergeCell ref="A830:K830"/>
    <mergeCell ref="M830:S830"/>
    <mergeCell ref="A831:K831"/>
    <mergeCell ref="M831:S831"/>
    <mergeCell ref="A826:K826"/>
    <mergeCell ref="N826:S826"/>
    <mergeCell ref="A827:K827"/>
    <mergeCell ref="N827:S827"/>
    <mergeCell ref="A828:K828"/>
    <mergeCell ref="M828:S828"/>
    <mergeCell ref="B819:E819"/>
    <mergeCell ref="B820:E820"/>
    <mergeCell ref="A821:E821"/>
    <mergeCell ref="M821:N821"/>
    <mergeCell ref="A822:E822"/>
    <mergeCell ref="M822:N822"/>
    <mergeCell ref="B814:E814"/>
    <mergeCell ref="A815:E815"/>
    <mergeCell ref="M815:N815"/>
    <mergeCell ref="B816:E816"/>
    <mergeCell ref="B817:E817"/>
    <mergeCell ref="B818:E818"/>
    <mergeCell ref="B808:E808"/>
    <mergeCell ref="B809:E809"/>
    <mergeCell ref="B810:E810"/>
    <mergeCell ref="B811:E811"/>
    <mergeCell ref="B812:E812"/>
    <mergeCell ref="B813:E813"/>
    <mergeCell ref="M803:N803"/>
    <mergeCell ref="B804:E804"/>
    <mergeCell ref="B805:E805"/>
    <mergeCell ref="A806:E806"/>
    <mergeCell ref="M806:N806"/>
    <mergeCell ref="B807:E807"/>
    <mergeCell ref="B798:E798"/>
    <mergeCell ref="B799:E799"/>
    <mergeCell ref="B800:E800"/>
    <mergeCell ref="B801:E801"/>
    <mergeCell ref="B802:E802"/>
    <mergeCell ref="A803:E803"/>
    <mergeCell ref="M796:M797"/>
    <mergeCell ref="N796:N797"/>
    <mergeCell ref="O796:O797"/>
    <mergeCell ref="P796:R796"/>
    <mergeCell ref="S796:S797"/>
    <mergeCell ref="T796:T797"/>
    <mergeCell ref="A796:A797"/>
    <mergeCell ref="B796:E797"/>
    <mergeCell ref="F796:F797"/>
    <mergeCell ref="G796:I796"/>
    <mergeCell ref="J796:J797"/>
    <mergeCell ref="K796:K797"/>
    <mergeCell ref="A793:K793"/>
    <mergeCell ref="M793:S793"/>
    <mergeCell ref="A794:J794"/>
    <mergeCell ref="M794:S794"/>
    <mergeCell ref="A795:J795"/>
    <mergeCell ref="M795:S795"/>
    <mergeCell ref="A790:K790"/>
    <mergeCell ref="M790:S790"/>
    <mergeCell ref="A791:K791"/>
    <mergeCell ref="M791:S791"/>
    <mergeCell ref="A792:K792"/>
    <mergeCell ref="M792:S792"/>
    <mergeCell ref="A787:K787"/>
    <mergeCell ref="N787:S787"/>
    <mergeCell ref="A788:K788"/>
    <mergeCell ref="N788:S788"/>
    <mergeCell ref="A789:K789"/>
    <mergeCell ref="M789:S789"/>
    <mergeCell ref="B779:E779"/>
    <mergeCell ref="B780:E780"/>
    <mergeCell ref="A781:E781"/>
    <mergeCell ref="M781:N781"/>
    <mergeCell ref="A782:E782"/>
    <mergeCell ref="M782:N782"/>
    <mergeCell ref="B774:E774"/>
    <mergeCell ref="A775:E775"/>
    <mergeCell ref="M775:N775"/>
    <mergeCell ref="B776:E776"/>
    <mergeCell ref="B777:E777"/>
    <mergeCell ref="B778:E778"/>
    <mergeCell ref="B768:E768"/>
    <mergeCell ref="B769:E769"/>
    <mergeCell ref="B770:E770"/>
    <mergeCell ref="B771:E771"/>
    <mergeCell ref="B772:E772"/>
    <mergeCell ref="B773:E773"/>
    <mergeCell ref="M763:N763"/>
    <mergeCell ref="B764:E764"/>
    <mergeCell ref="B765:E765"/>
    <mergeCell ref="A766:E766"/>
    <mergeCell ref="M766:N766"/>
    <mergeCell ref="B767:E767"/>
    <mergeCell ref="B758:E758"/>
    <mergeCell ref="B759:E759"/>
    <mergeCell ref="B760:E760"/>
    <mergeCell ref="B761:E761"/>
    <mergeCell ref="B762:E762"/>
    <mergeCell ref="A763:E763"/>
    <mergeCell ref="M756:M757"/>
    <mergeCell ref="N756:N757"/>
    <mergeCell ref="O756:O757"/>
    <mergeCell ref="P756:R756"/>
    <mergeCell ref="S756:S757"/>
    <mergeCell ref="T756:T757"/>
    <mergeCell ref="A754:J754"/>
    <mergeCell ref="M754:S754"/>
    <mergeCell ref="A755:J755"/>
    <mergeCell ref="M755:S755"/>
    <mergeCell ref="A756:A757"/>
    <mergeCell ref="B756:E757"/>
    <mergeCell ref="F756:F757"/>
    <mergeCell ref="G756:I756"/>
    <mergeCell ref="J756:J757"/>
    <mergeCell ref="K756:K757"/>
    <mergeCell ref="A751:K751"/>
    <mergeCell ref="M751:S751"/>
    <mergeCell ref="A752:K752"/>
    <mergeCell ref="M752:S752"/>
    <mergeCell ref="A753:K753"/>
    <mergeCell ref="M753:S753"/>
    <mergeCell ref="A748:K748"/>
    <mergeCell ref="N748:S748"/>
    <mergeCell ref="A749:K749"/>
    <mergeCell ref="M749:S749"/>
    <mergeCell ref="A750:K750"/>
    <mergeCell ref="M750:S750"/>
    <mergeCell ref="A742:E742"/>
    <mergeCell ref="M742:N742"/>
    <mergeCell ref="A743:E743"/>
    <mergeCell ref="M743:N743"/>
    <mergeCell ref="A747:K747"/>
    <mergeCell ref="N747:S747"/>
    <mergeCell ref="M736:N736"/>
    <mergeCell ref="B737:E737"/>
    <mergeCell ref="B738:E738"/>
    <mergeCell ref="B739:E739"/>
    <mergeCell ref="B740:E740"/>
    <mergeCell ref="B741:E741"/>
    <mergeCell ref="B731:E731"/>
    <mergeCell ref="B732:E732"/>
    <mergeCell ref="B733:E733"/>
    <mergeCell ref="B734:E734"/>
    <mergeCell ref="B735:E735"/>
    <mergeCell ref="A736:E736"/>
    <mergeCell ref="B726:E726"/>
    <mergeCell ref="A727:E727"/>
    <mergeCell ref="M727:N727"/>
    <mergeCell ref="B728:E728"/>
    <mergeCell ref="B729:E729"/>
    <mergeCell ref="B730:E730"/>
    <mergeCell ref="B721:E721"/>
    <mergeCell ref="B722:E722"/>
    <mergeCell ref="B723:E723"/>
    <mergeCell ref="A724:E724"/>
    <mergeCell ref="M724:N724"/>
    <mergeCell ref="B725:E725"/>
    <mergeCell ref="O717:O718"/>
    <mergeCell ref="P717:R717"/>
    <mergeCell ref="S717:S718"/>
    <mergeCell ref="T717:T718"/>
    <mergeCell ref="B719:E719"/>
    <mergeCell ref="B720:E720"/>
    <mergeCell ref="A716:J716"/>
    <mergeCell ref="M716:S716"/>
    <mergeCell ref="A717:A718"/>
    <mergeCell ref="B717:E718"/>
    <mergeCell ref="F717:F718"/>
    <mergeCell ref="G717:I717"/>
    <mergeCell ref="J717:J718"/>
    <mergeCell ref="K717:K718"/>
    <mergeCell ref="M717:M718"/>
    <mergeCell ref="N717:N718"/>
    <mergeCell ref="A713:K713"/>
    <mergeCell ref="M713:S713"/>
    <mergeCell ref="A714:K714"/>
    <mergeCell ref="M714:S714"/>
    <mergeCell ref="A715:J715"/>
    <mergeCell ref="M715:S715"/>
    <mergeCell ref="A710:K710"/>
    <mergeCell ref="M710:S710"/>
    <mergeCell ref="A711:K711"/>
    <mergeCell ref="M711:S711"/>
    <mergeCell ref="A712:K712"/>
    <mergeCell ref="M712:S712"/>
    <mergeCell ref="A705:E705"/>
    <mergeCell ref="M705:N705"/>
    <mergeCell ref="A708:K708"/>
    <mergeCell ref="N708:S708"/>
    <mergeCell ref="A709:K709"/>
    <mergeCell ref="N709:S709"/>
    <mergeCell ref="M699:N699"/>
    <mergeCell ref="B700:E700"/>
    <mergeCell ref="B701:E701"/>
    <mergeCell ref="B702:E702"/>
    <mergeCell ref="B703:E703"/>
    <mergeCell ref="A704:E704"/>
    <mergeCell ref="M704:N704"/>
    <mergeCell ref="B694:E694"/>
    <mergeCell ref="B695:E695"/>
    <mergeCell ref="B696:E696"/>
    <mergeCell ref="B697:E697"/>
    <mergeCell ref="B698:E698"/>
    <mergeCell ref="A699:E699"/>
    <mergeCell ref="B689:E689"/>
    <mergeCell ref="A690:E690"/>
    <mergeCell ref="M690:N690"/>
    <mergeCell ref="B691:E691"/>
    <mergeCell ref="B692:E692"/>
    <mergeCell ref="B693:E693"/>
    <mergeCell ref="B684:E684"/>
    <mergeCell ref="B685:E685"/>
    <mergeCell ref="B686:E686"/>
    <mergeCell ref="A687:E687"/>
    <mergeCell ref="M687:N687"/>
    <mergeCell ref="B688:E688"/>
    <mergeCell ref="O680:O681"/>
    <mergeCell ref="P680:R680"/>
    <mergeCell ref="S680:S681"/>
    <mergeCell ref="T680:T681"/>
    <mergeCell ref="B682:E682"/>
    <mergeCell ref="B683:E683"/>
    <mergeCell ref="A679:J679"/>
    <mergeCell ref="M679:S679"/>
    <mergeCell ref="A680:A681"/>
    <mergeCell ref="B680:E681"/>
    <mergeCell ref="F680:F681"/>
    <mergeCell ref="G680:I680"/>
    <mergeCell ref="J680:J681"/>
    <mergeCell ref="K680:K681"/>
    <mergeCell ref="M680:M681"/>
    <mergeCell ref="N680:N681"/>
    <mergeCell ref="A676:K676"/>
    <mergeCell ref="M676:T676"/>
    <mergeCell ref="A677:J677"/>
    <mergeCell ref="M677:S677"/>
    <mergeCell ref="A678:J678"/>
    <mergeCell ref="M678:S678"/>
    <mergeCell ref="A673:K673"/>
    <mergeCell ref="Q673:T673"/>
    <mergeCell ref="A674:G674"/>
    <mergeCell ref="Q674:T674"/>
    <mergeCell ref="A675:K675"/>
    <mergeCell ref="M675:T675"/>
    <mergeCell ref="A670:K670"/>
    <mergeCell ref="Q670:T670"/>
    <mergeCell ref="A671:K671"/>
    <mergeCell ref="Q671:T671"/>
    <mergeCell ref="A672:K672"/>
    <mergeCell ref="Q672:T672"/>
    <mergeCell ref="B663:E663"/>
    <mergeCell ref="B664:E664"/>
    <mergeCell ref="A665:E665"/>
    <mergeCell ref="M665:N665"/>
    <mergeCell ref="A666:E666"/>
    <mergeCell ref="M666:N666"/>
    <mergeCell ref="B658:E658"/>
    <mergeCell ref="A659:E659"/>
    <mergeCell ref="M659:N659"/>
    <mergeCell ref="B660:E660"/>
    <mergeCell ref="B661:E661"/>
    <mergeCell ref="B662:E662"/>
    <mergeCell ref="B652:E652"/>
    <mergeCell ref="B653:E653"/>
    <mergeCell ref="B654:E654"/>
    <mergeCell ref="B655:E655"/>
    <mergeCell ref="B656:E656"/>
    <mergeCell ref="B657:E657"/>
    <mergeCell ref="M647:N647"/>
    <mergeCell ref="B648:E648"/>
    <mergeCell ref="B649:E649"/>
    <mergeCell ref="A650:E650"/>
    <mergeCell ref="M650:N650"/>
    <mergeCell ref="B651:E651"/>
    <mergeCell ref="B642:E642"/>
    <mergeCell ref="B643:E643"/>
    <mergeCell ref="B644:E644"/>
    <mergeCell ref="B645:E645"/>
    <mergeCell ref="B646:E646"/>
    <mergeCell ref="A647:E647"/>
    <mergeCell ref="M640:M641"/>
    <mergeCell ref="N640:N641"/>
    <mergeCell ref="O640:O641"/>
    <mergeCell ref="P640:R640"/>
    <mergeCell ref="S640:S641"/>
    <mergeCell ref="T640:T641"/>
    <mergeCell ref="A640:A641"/>
    <mergeCell ref="B640:E641"/>
    <mergeCell ref="F640:F641"/>
    <mergeCell ref="G640:I640"/>
    <mergeCell ref="J640:J641"/>
    <mergeCell ref="K640:K641"/>
    <mergeCell ref="A637:K637"/>
    <mergeCell ref="M637:S637"/>
    <mergeCell ref="A638:J638"/>
    <mergeCell ref="M638:S638"/>
    <mergeCell ref="A639:J639"/>
    <mergeCell ref="M639:S639"/>
    <mergeCell ref="A634:K634"/>
    <mergeCell ref="M634:S634"/>
    <mergeCell ref="A635:K635"/>
    <mergeCell ref="M635:S635"/>
    <mergeCell ref="A636:K636"/>
    <mergeCell ref="M636:S636"/>
    <mergeCell ref="A631:K631"/>
    <mergeCell ref="N631:S631"/>
    <mergeCell ref="A632:K632"/>
    <mergeCell ref="N632:S632"/>
    <mergeCell ref="A633:K633"/>
    <mergeCell ref="M633:S633"/>
    <mergeCell ref="B624:E624"/>
    <mergeCell ref="B625:E625"/>
    <mergeCell ref="A626:E626"/>
    <mergeCell ref="M626:N626"/>
    <mergeCell ref="A627:E627"/>
    <mergeCell ref="M627:N627"/>
    <mergeCell ref="B619:E619"/>
    <mergeCell ref="A620:E620"/>
    <mergeCell ref="M620:N620"/>
    <mergeCell ref="B621:E621"/>
    <mergeCell ref="B622:E622"/>
    <mergeCell ref="B623:E623"/>
    <mergeCell ref="B613:E613"/>
    <mergeCell ref="B614:E614"/>
    <mergeCell ref="B615:E615"/>
    <mergeCell ref="B616:E616"/>
    <mergeCell ref="B617:E617"/>
    <mergeCell ref="B618:E618"/>
    <mergeCell ref="M608:N608"/>
    <mergeCell ref="B609:E609"/>
    <mergeCell ref="B610:E610"/>
    <mergeCell ref="A611:E611"/>
    <mergeCell ref="M611:N611"/>
    <mergeCell ref="B612:E612"/>
    <mergeCell ref="B603:E603"/>
    <mergeCell ref="B604:E604"/>
    <mergeCell ref="B605:E605"/>
    <mergeCell ref="B606:E606"/>
    <mergeCell ref="B607:E607"/>
    <mergeCell ref="A608:E608"/>
    <mergeCell ref="A605:A606"/>
    <mergeCell ref="M605:M606"/>
    <mergeCell ref="M601:M602"/>
    <mergeCell ref="N601:N602"/>
    <mergeCell ref="O601:O602"/>
    <mergeCell ref="P601:R601"/>
    <mergeCell ref="S601:S602"/>
    <mergeCell ref="T601:T602"/>
    <mergeCell ref="A601:A602"/>
    <mergeCell ref="B601:E602"/>
    <mergeCell ref="F601:F602"/>
    <mergeCell ref="G601:I601"/>
    <mergeCell ref="J601:J602"/>
    <mergeCell ref="K601:K602"/>
    <mergeCell ref="A599:J599"/>
    <mergeCell ref="M599:S599"/>
    <mergeCell ref="A600:K600"/>
    <mergeCell ref="M600:T600"/>
    <mergeCell ref="A597:T597"/>
    <mergeCell ref="A598:T598"/>
    <mergeCell ref="A594:K594"/>
    <mergeCell ref="M594:T594"/>
    <mergeCell ref="A595:J595"/>
    <mergeCell ref="M595:T595"/>
    <mergeCell ref="A591:K591"/>
    <mergeCell ref="M591:T591"/>
    <mergeCell ref="A592:K592"/>
    <mergeCell ref="M592:T592"/>
    <mergeCell ref="A593:K593"/>
    <mergeCell ref="M593:T593"/>
    <mergeCell ref="B584:E584"/>
    <mergeCell ref="B585:E585"/>
    <mergeCell ref="A586:E586"/>
    <mergeCell ref="M586:N586"/>
    <mergeCell ref="A587:E587"/>
    <mergeCell ref="M587:N587"/>
    <mergeCell ref="A596:T596"/>
    <mergeCell ref="B579:E579"/>
    <mergeCell ref="A580:E580"/>
    <mergeCell ref="M580:N580"/>
    <mergeCell ref="B581:E581"/>
    <mergeCell ref="B582:E582"/>
    <mergeCell ref="B583:E583"/>
    <mergeCell ref="B573:E573"/>
    <mergeCell ref="B574:E574"/>
    <mergeCell ref="B575:E575"/>
    <mergeCell ref="B576:E576"/>
    <mergeCell ref="B577:E577"/>
    <mergeCell ref="B578:E578"/>
    <mergeCell ref="M568:N568"/>
    <mergeCell ref="B569:E569"/>
    <mergeCell ref="B570:E570"/>
    <mergeCell ref="A571:E571"/>
    <mergeCell ref="M571:N571"/>
    <mergeCell ref="B572:E572"/>
    <mergeCell ref="B564:E564"/>
    <mergeCell ref="B565:E565"/>
    <mergeCell ref="B566:E566"/>
    <mergeCell ref="B567:E567"/>
    <mergeCell ref="A568:E568"/>
    <mergeCell ref="M561:M562"/>
    <mergeCell ref="N561:N562"/>
    <mergeCell ref="O561:O562"/>
    <mergeCell ref="P561:R561"/>
    <mergeCell ref="S561:S562"/>
    <mergeCell ref="T561:T562"/>
    <mergeCell ref="A561:A562"/>
    <mergeCell ref="B561:E562"/>
    <mergeCell ref="F561:F562"/>
    <mergeCell ref="G561:I561"/>
    <mergeCell ref="J561:J562"/>
    <mergeCell ref="K561:K562"/>
    <mergeCell ref="A557:K557"/>
    <mergeCell ref="M557:S557"/>
    <mergeCell ref="A559:J559"/>
    <mergeCell ref="M559:S559"/>
    <mergeCell ref="A554:K554"/>
    <mergeCell ref="A555:K555"/>
    <mergeCell ref="M555:S555"/>
    <mergeCell ref="A551:K551"/>
    <mergeCell ref="A552:K552"/>
    <mergeCell ref="A553:K553"/>
    <mergeCell ref="A560:K560"/>
    <mergeCell ref="M560:T560"/>
    <mergeCell ref="A556:T556"/>
    <mergeCell ref="A558:T558"/>
    <mergeCell ref="M554:T554"/>
    <mergeCell ref="M553:T553"/>
    <mergeCell ref="B563:E563"/>
    <mergeCell ref="M552:T552"/>
    <mergeCell ref="M551:T551"/>
    <mergeCell ref="B542:E542"/>
    <mergeCell ref="B543:E543"/>
    <mergeCell ref="A544:E544"/>
    <mergeCell ref="M544:N544"/>
    <mergeCell ref="A545:E545"/>
    <mergeCell ref="M545:N545"/>
    <mergeCell ref="B537:E537"/>
    <mergeCell ref="A538:E538"/>
    <mergeCell ref="M538:N538"/>
    <mergeCell ref="B539:E539"/>
    <mergeCell ref="B540:E540"/>
    <mergeCell ref="B541:E541"/>
    <mergeCell ref="B531:E531"/>
    <mergeCell ref="B532:E532"/>
    <mergeCell ref="B533:E533"/>
    <mergeCell ref="B534:E534"/>
    <mergeCell ref="B535:E535"/>
    <mergeCell ref="B536:E536"/>
    <mergeCell ref="M526:N526"/>
    <mergeCell ref="B527:E527"/>
    <mergeCell ref="B528:E528"/>
    <mergeCell ref="A529:E529"/>
    <mergeCell ref="M529:N529"/>
    <mergeCell ref="B530:E530"/>
    <mergeCell ref="B521:E521"/>
    <mergeCell ref="B522:E522"/>
    <mergeCell ref="B523:E523"/>
    <mergeCell ref="B524:E524"/>
    <mergeCell ref="B525:E525"/>
    <mergeCell ref="A526:E526"/>
    <mergeCell ref="M519:M520"/>
    <mergeCell ref="N519:N520"/>
    <mergeCell ref="O519:O520"/>
    <mergeCell ref="P519:R519"/>
    <mergeCell ref="S519:S520"/>
    <mergeCell ref="T519:T520"/>
    <mergeCell ref="A517:J517"/>
    <mergeCell ref="M517:S517"/>
    <mergeCell ref="A518:J518"/>
    <mergeCell ref="M518:S518"/>
    <mergeCell ref="A519:A520"/>
    <mergeCell ref="B519:E520"/>
    <mergeCell ref="F519:F520"/>
    <mergeCell ref="G519:I519"/>
    <mergeCell ref="J519:J520"/>
    <mergeCell ref="K519:K520"/>
    <mergeCell ref="A513:J513"/>
    <mergeCell ref="M513:T513"/>
    <mergeCell ref="A514:T514"/>
    <mergeCell ref="A516:T516"/>
    <mergeCell ref="A510:K510"/>
    <mergeCell ref="M510:T510"/>
    <mergeCell ref="A511:K511"/>
    <mergeCell ref="M511:T511"/>
    <mergeCell ref="A512:K512"/>
    <mergeCell ref="M512:T512"/>
    <mergeCell ref="B502:E502"/>
    <mergeCell ref="A503:E503"/>
    <mergeCell ref="M503:N503"/>
    <mergeCell ref="A504:E504"/>
    <mergeCell ref="M504:N504"/>
    <mergeCell ref="A509:K509"/>
    <mergeCell ref="M509:T509"/>
    <mergeCell ref="B497:E497"/>
    <mergeCell ref="A498:E498"/>
    <mergeCell ref="M498:N498"/>
    <mergeCell ref="B499:E499"/>
    <mergeCell ref="B500:E500"/>
    <mergeCell ref="B501:E501"/>
    <mergeCell ref="B491:E491"/>
    <mergeCell ref="B492:E492"/>
    <mergeCell ref="B493:E493"/>
    <mergeCell ref="B494:E494"/>
    <mergeCell ref="B495:E495"/>
    <mergeCell ref="B496:E496"/>
    <mergeCell ref="M486:N486"/>
    <mergeCell ref="B487:E487"/>
    <mergeCell ref="B488:E488"/>
    <mergeCell ref="A489:E489"/>
    <mergeCell ref="M489:N489"/>
    <mergeCell ref="B490:E490"/>
    <mergeCell ref="B481:E481"/>
    <mergeCell ref="B482:E482"/>
    <mergeCell ref="B483:E483"/>
    <mergeCell ref="B484:E484"/>
    <mergeCell ref="B485:E485"/>
    <mergeCell ref="A486:E486"/>
    <mergeCell ref="M479:M480"/>
    <mergeCell ref="N479:N480"/>
    <mergeCell ref="O479:O480"/>
    <mergeCell ref="P479:R479"/>
    <mergeCell ref="S479:S480"/>
    <mergeCell ref="T479:T480"/>
    <mergeCell ref="A477:J477"/>
    <mergeCell ref="M477:S477"/>
    <mergeCell ref="A479:A480"/>
    <mergeCell ref="B479:E480"/>
    <mergeCell ref="F479:F480"/>
    <mergeCell ref="G479:I479"/>
    <mergeCell ref="J479:J480"/>
    <mergeCell ref="K479:K480"/>
    <mergeCell ref="A475:K475"/>
    <mergeCell ref="M475:T475"/>
    <mergeCell ref="A478:K478"/>
    <mergeCell ref="M478:T478"/>
    <mergeCell ref="A476:T476"/>
    <mergeCell ref="A474:T474"/>
    <mergeCell ref="A471:K471"/>
    <mergeCell ref="Q471:T471"/>
    <mergeCell ref="A472:K472"/>
    <mergeCell ref="Q472:T472"/>
    <mergeCell ref="A473:G473"/>
    <mergeCell ref="Q473:T473"/>
    <mergeCell ref="A468:J468"/>
    <mergeCell ref="M468:S468"/>
    <mergeCell ref="A469:K469"/>
    <mergeCell ref="Q469:T469"/>
    <mergeCell ref="A470:K470"/>
    <mergeCell ref="Q470:T470"/>
    <mergeCell ref="B460:E460"/>
    <mergeCell ref="B461:E461"/>
    <mergeCell ref="A462:E462"/>
    <mergeCell ref="M462:N462"/>
    <mergeCell ref="A463:E463"/>
    <mergeCell ref="M463:N463"/>
    <mergeCell ref="B455:E455"/>
    <mergeCell ref="A456:E456"/>
    <mergeCell ref="M456:N456"/>
    <mergeCell ref="B457:E457"/>
    <mergeCell ref="B458:E458"/>
    <mergeCell ref="B459:E459"/>
    <mergeCell ref="A441:A442"/>
    <mergeCell ref="M441:M442"/>
    <mergeCell ref="A435:J435"/>
    <mergeCell ref="M435:S435"/>
    <mergeCell ref="A431:K431"/>
    <mergeCell ref="M431:S431"/>
    <mergeCell ref="A433:K433"/>
    <mergeCell ref="M433:S433"/>
    <mergeCell ref="B449:E449"/>
    <mergeCell ref="B450:E450"/>
    <mergeCell ref="B451:E451"/>
    <mergeCell ref="B452:E452"/>
    <mergeCell ref="B453:E453"/>
    <mergeCell ref="B454:E454"/>
    <mergeCell ref="M444:N444"/>
    <mergeCell ref="B445:E445"/>
    <mergeCell ref="B446:E446"/>
    <mergeCell ref="A447:E447"/>
    <mergeCell ref="M447:N447"/>
    <mergeCell ref="B448:E448"/>
    <mergeCell ref="B440:E440"/>
    <mergeCell ref="B441:E441"/>
    <mergeCell ref="B442:E442"/>
    <mergeCell ref="B443:E443"/>
    <mergeCell ref="A444:E444"/>
    <mergeCell ref="A428:K428"/>
    <mergeCell ref="N428:S428"/>
    <mergeCell ref="A429:K429"/>
    <mergeCell ref="M429:S429"/>
    <mergeCell ref="A430:K430"/>
    <mergeCell ref="M430:S430"/>
    <mergeCell ref="A436:K436"/>
    <mergeCell ref="M436:T436"/>
    <mergeCell ref="A434:T434"/>
    <mergeCell ref="A432:T432"/>
    <mergeCell ref="B439:E439"/>
    <mergeCell ref="A425:J425"/>
    <mergeCell ref="M425:S425"/>
    <mergeCell ref="A426:J426"/>
    <mergeCell ref="M426:S426"/>
    <mergeCell ref="A427:K427"/>
    <mergeCell ref="N427:S427"/>
    <mergeCell ref="M437:M438"/>
    <mergeCell ref="N437:N438"/>
    <mergeCell ref="O437:O438"/>
    <mergeCell ref="P437:R437"/>
    <mergeCell ref="S437:S438"/>
    <mergeCell ref="T437:T438"/>
    <mergeCell ref="A437:A438"/>
    <mergeCell ref="B437:E438"/>
    <mergeCell ref="F437:F438"/>
    <mergeCell ref="G437:I437"/>
    <mergeCell ref="J437:J438"/>
    <mergeCell ref="K437:K438"/>
    <mergeCell ref="A414:J414"/>
    <mergeCell ref="M414:S414"/>
    <mergeCell ref="A415:J415"/>
    <mergeCell ref="M415:S415"/>
    <mergeCell ref="A416:J416"/>
    <mergeCell ref="M416:S416"/>
    <mergeCell ref="A407:E407"/>
    <mergeCell ref="M407:N407"/>
    <mergeCell ref="A408:E408"/>
    <mergeCell ref="M408:N408"/>
    <mergeCell ref="A413:J413"/>
    <mergeCell ref="M413:S413"/>
    <mergeCell ref="M401:N401"/>
    <mergeCell ref="B402:E402"/>
    <mergeCell ref="B403:E403"/>
    <mergeCell ref="B404:E404"/>
    <mergeCell ref="B405:E405"/>
    <mergeCell ref="B406:E406"/>
    <mergeCell ref="N382:N383"/>
    <mergeCell ref="A386:A387"/>
    <mergeCell ref="M386:M387"/>
    <mergeCell ref="B396:E396"/>
    <mergeCell ref="B397:E397"/>
    <mergeCell ref="B398:E398"/>
    <mergeCell ref="B399:E399"/>
    <mergeCell ref="B400:E400"/>
    <mergeCell ref="A401:E401"/>
    <mergeCell ref="B391:E391"/>
    <mergeCell ref="A392:E392"/>
    <mergeCell ref="M392:N392"/>
    <mergeCell ref="B393:E393"/>
    <mergeCell ref="B394:E394"/>
    <mergeCell ref="B395:E395"/>
    <mergeCell ref="B387:E387"/>
    <mergeCell ref="B388:E388"/>
    <mergeCell ref="A389:E389"/>
    <mergeCell ref="M389:N389"/>
    <mergeCell ref="B390:E390"/>
    <mergeCell ref="A378:K378"/>
    <mergeCell ref="M378:S378"/>
    <mergeCell ref="A380:J380"/>
    <mergeCell ref="M380:S380"/>
    <mergeCell ref="A375:K375"/>
    <mergeCell ref="A376:K376"/>
    <mergeCell ref="M376:S376"/>
    <mergeCell ref="A372:J372"/>
    <mergeCell ref="A373:K373"/>
    <mergeCell ref="A374:K374"/>
    <mergeCell ref="A379:T379"/>
    <mergeCell ref="A377:T377"/>
    <mergeCell ref="M372:T372"/>
    <mergeCell ref="N373:T373"/>
    <mergeCell ref="N374:T374"/>
    <mergeCell ref="M375:T375"/>
    <mergeCell ref="B386:E386"/>
    <mergeCell ref="O382:O383"/>
    <mergeCell ref="P382:R382"/>
    <mergeCell ref="S382:S383"/>
    <mergeCell ref="T382:T383"/>
    <mergeCell ref="B384:E384"/>
    <mergeCell ref="B385:E385"/>
    <mergeCell ref="A381:J381"/>
    <mergeCell ref="M381:S381"/>
    <mergeCell ref="A382:A383"/>
    <mergeCell ref="B382:E383"/>
    <mergeCell ref="F382:F383"/>
    <mergeCell ref="G382:I382"/>
    <mergeCell ref="J382:J383"/>
    <mergeCell ref="K382:K383"/>
    <mergeCell ref="M382:M383"/>
    <mergeCell ref="B355:E355"/>
    <mergeCell ref="A356:E356"/>
    <mergeCell ref="M356:N356"/>
    <mergeCell ref="A357:E357"/>
    <mergeCell ref="M357:N357"/>
    <mergeCell ref="A371:J371"/>
    <mergeCell ref="M371:S371"/>
    <mergeCell ref="A350:E350"/>
    <mergeCell ref="M350:N350"/>
    <mergeCell ref="B351:E351"/>
    <mergeCell ref="B352:E352"/>
    <mergeCell ref="B353:E353"/>
    <mergeCell ref="B354:E354"/>
    <mergeCell ref="B344:E344"/>
    <mergeCell ref="B345:E345"/>
    <mergeCell ref="B346:E346"/>
    <mergeCell ref="B347:E347"/>
    <mergeCell ref="B348:E348"/>
    <mergeCell ref="B349:E349"/>
    <mergeCell ref="B339:E339"/>
    <mergeCell ref="B340:E340"/>
    <mergeCell ref="A341:E341"/>
    <mergeCell ref="M341:N341"/>
    <mergeCell ref="B342:E342"/>
    <mergeCell ref="B343:E343"/>
    <mergeCell ref="B334:E334"/>
    <mergeCell ref="B335:E335"/>
    <mergeCell ref="B336:E336"/>
    <mergeCell ref="B337:E337"/>
    <mergeCell ref="A338:E338"/>
    <mergeCell ref="M338:N338"/>
    <mergeCell ref="N331:N332"/>
    <mergeCell ref="O331:O332"/>
    <mergeCell ref="P331:R331"/>
    <mergeCell ref="S331:S332"/>
    <mergeCell ref="T331:T332"/>
    <mergeCell ref="B333:E333"/>
    <mergeCell ref="A335:A336"/>
    <mergeCell ref="M335:M336"/>
    <mergeCell ref="A329:K329"/>
    <mergeCell ref="M329:S329"/>
    <mergeCell ref="A331:A332"/>
    <mergeCell ref="B331:E332"/>
    <mergeCell ref="F331:F332"/>
    <mergeCell ref="G331:I331"/>
    <mergeCell ref="J331:J332"/>
    <mergeCell ref="K331:K332"/>
    <mergeCell ref="M331:M332"/>
    <mergeCell ref="A326:K326"/>
    <mergeCell ref="M326:U326"/>
    <mergeCell ref="A328:K328"/>
    <mergeCell ref="M328:S328"/>
    <mergeCell ref="A323:K323"/>
    <mergeCell ref="M323:T323"/>
    <mergeCell ref="A324:K324"/>
    <mergeCell ref="M324:T324"/>
    <mergeCell ref="A330:K330"/>
    <mergeCell ref="M330:T330"/>
    <mergeCell ref="A327:T327"/>
    <mergeCell ref="A325:T325"/>
    <mergeCell ref="A320:J320"/>
    <mergeCell ref="A321:K321"/>
    <mergeCell ref="M321:T321"/>
    <mergeCell ref="A322:K322"/>
    <mergeCell ref="M322:T322"/>
    <mergeCell ref="B302:E302"/>
    <mergeCell ref="B303:E303"/>
    <mergeCell ref="A304:E304"/>
    <mergeCell ref="M304:N304"/>
    <mergeCell ref="A305:E305"/>
    <mergeCell ref="M305:N305"/>
    <mergeCell ref="B297:E297"/>
    <mergeCell ref="A298:E298"/>
    <mergeCell ref="M298:N298"/>
    <mergeCell ref="B299:E299"/>
    <mergeCell ref="B300:E300"/>
    <mergeCell ref="B301:E301"/>
    <mergeCell ref="M320:T320"/>
    <mergeCell ref="B291:E291"/>
    <mergeCell ref="B292:E292"/>
    <mergeCell ref="B293:E293"/>
    <mergeCell ref="B294:E294"/>
    <mergeCell ref="B295:E295"/>
    <mergeCell ref="B296:E296"/>
    <mergeCell ref="M286:N286"/>
    <mergeCell ref="B287:E287"/>
    <mergeCell ref="B288:E288"/>
    <mergeCell ref="A289:E289"/>
    <mergeCell ref="M289:N289"/>
    <mergeCell ref="B290:E290"/>
    <mergeCell ref="B281:E281"/>
    <mergeCell ref="B282:E282"/>
    <mergeCell ref="B283:E283"/>
    <mergeCell ref="B284:E284"/>
    <mergeCell ref="B285:E285"/>
    <mergeCell ref="A286:E286"/>
    <mergeCell ref="M279:M280"/>
    <mergeCell ref="N279:N280"/>
    <mergeCell ref="O279:O280"/>
    <mergeCell ref="P279:R279"/>
    <mergeCell ref="S279:S280"/>
    <mergeCell ref="T279:T280"/>
    <mergeCell ref="A277:J277"/>
    <mergeCell ref="M277:S277"/>
    <mergeCell ref="A278:J278"/>
    <mergeCell ref="M278:S278"/>
    <mergeCell ref="A279:A280"/>
    <mergeCell ref="B279:E280"/>
    <mergeCell ref="F279:F280"/>
    <mergeCell ref="G279:I279"/>
    <mergeCell ref="J279:J280"/>
    <mergeCell ref="K279:K280"/>
    <mergeCell ref="A275:J275"/>
    <mergeCell ref="M275:T275"/>
    <mergeCell ref="A276:T276"/>
    <mergeCell ref="A271:K271"/>
    <mergeCell ref="A272:K272"/>
    <mergeCell ref="M272:T272"/>
    <mergeCell ref="A273:K273"/>
    <mergeCell ref="M273:T273"/>
    <mergeCell ref="B253:E253"/>
    <mergeCell ref="A254:E254"/>
    <mergeCell ref="M254:N254"/>
    <mergeCell ref="A255:E255"/>
    <mergeCell ref="M255:N255"/>
    <mergeCell ref="A270:K270"/>
    <mergeCell ref="B248:E248"/>
    <mergeCell ref="A249:E249"/>
    <mergeCell ref="M249:N249"/>
    <mergeCell ref="B250:E250"/>
    <mergeCell ref="B251:E251"/>
    <mergeCell ref="B252:E252"/>
    <mergeCell ref="B242:E242"/>
    <mergeCell ref="B243:E243"/>
    <mergeCell ref="B244:E244"/>
    <mergeCell ref="B245:E245"/>
    <mergeCell ref="B246:E246"/>
    <mergeCell ref="B247:E247"/>
    <mergeCell ref="M237:N237"/>
    <mergeCell ref="B238:E238"/>
    <mergeCell ref="B239:E239"/>
    <mergeCell ref="A240:E240"/>
    <mergeCell ref="M240:N240"/>
    <mergeCell ref="B241:E241"/>
    <mergeCell ref="B232:E232"/>
    <mergeCell ref="B233:E233"/>
    <mergeCell ref="B234:E234"/>
    <mergeCell ref="B235:E235"/>
    <mergeCell ref="B236:E236"/>
    <mergeCell ref="A237:E237"/>
    <mergeCell ref="M230:M231"/>
    <mergeCell ref="N230:N231"/>
    <mergeCell ref="O230:O231"/>
    <mergeCell ref="P230:R230"/>
    <mergeCell ref="S230:S231"/>
    <mergeCell ref="T230:T231"/>
    <mergeCell ref="A230:A231"/>
    <mergeCell ref="B230:E231"/>
    <mergeCell ref="F230:F231"/>
    <mergeCell ref="G230:I230"/>
    <mergeCell ref="J230:J231"/>
    <mergeCell ref="K230:K231"/>
    <mergeCell ref="A228:J228"/>
    <mergeCell ref="M228:S228"/>
    <mergeCell ref="A227:S227"/>
    <mergeCell ref="A229:K229"/>
    <mergeCell ref="M229:T229"/>
    <mergeCell ref="A224:G224"/>
    <mergeCell ref="Q224:T224"/>
    <mergeCell ref="A226:K226"/>
    <mergeCell ref="M226:T226"/>
    <mergeCell ref="A225:T225"/>
    <mergeCell ref="A221:K221"/>
    <mergeCell ref="Q221:T221"/>
    <mergeCell ref="A222:K222"/>
    <mergeCell ref="Q222:T222"/>
    <mergeCell ref="A223:K223"/>
    <mergeCell ref="Q223:T223"/>
    <mergeCell ref="A211:E211"/>
    <mergeCell ref="M211:N211"/>
    <mergeCell ref="A219:J219"/>
    <mergeCell ref="M219:S219"/>
    <mergeCell ref="A220:K220"/>
    <mergeCell ref="Q220:T220"/>
    <mergeCell ref="M205:N205"/>
    <mergeCell ref="B206:E206"/>
    <mergeCell ref="B207:E207"/>
    <mergeCell ref="B208:E208"/>
    <mergeCell ref="B209:E209"/>
    <mergeCell ref="A210:E210"/>
    <mergeCell ref="M210:N210"/>
    <mergeCell ref="B200:E200"/>
    <mergeCell ref="B201:E201"/>
    <mergeCell ref="B202:E202"/>
    <mergeCell ref="B203:E203"/>
    <mergeCell ref="B204:E204"/>
    <mergeCell ref="A205:E205"/>
    <mergeCell ref="B195:E195"/>
    <mergeCell ref="A196:E196"/>
    <mergeCell ref="M196:N196"/>
    <mergeCell ref="B197:E197"/>
    <mergeCell ref="B198:E198"/>
    <mergeCell ref="B199:E199"/>
    <mergeCell ref="B190:E190"/>
    <mergeCell ref="B191:E191"/>
    <mergeCell ref="B192:E192"/>
    <mergeCell ref="A193:E193"/>
    <mergeCell ref="M193:N193"/>
    <mergeCell ref="B194:E194"/>
    <mergeCell ref="O186:O187"/>
    <mergeCell ref="P186:R186"/>
    <mergeCell ref="S186:S187"/>
    <mergeCell ref="T186:T187"/>
    <mergeCell ref="B188:E188"/>
    <mergeCell ref="B189:E189"/>
    <mergeCell ref="A185:J185"/>
    <mergeCell ref="M185:S185"/>
    <mergeCell ref="A186:A187"/>
    <mergeCell ref="B186:E187"/>
    <mergeCell ref="F186:F187"/>
    <mergeCell ref="G186:I186"/>
    <mergeCell ref="J186:J187"/>
    <mergeCell ref="K186:K187"/>
    <mergeCell ref="M186:M187"/>
    <mergeCell ref="N186:N187"/>
    <mergeCell ref="A182:K182"/>
    <mergeCell ref="M182:T182"/>
    <mergeCell ref="A183:J183"/>
    <mergeCell ref="M183:S183"/>
    <mergeCell ref="A184:J184"/>
    <mergeCell ref="M184:S184"/>
    <mergeCell ref="A179:K179"/>
    <mergeCell ref="Q179:T179"/>
    <mergeCell ref="A180:G180"/>
    <mergeCell ref="Q180:T180"/>
    <mergeCell ref="A181:K181"/>
    <mergeCell ref="M181:T181"/>
    <mergeCell ref="A176:K176"/>
    <mergeCell ref="Q176:T176"/>
    <mergeCell ref="A177:K177"/>
    <mergeCell ref="Q177:T177"/>
    <mergeCell ref="A178:K178"/>
    <mergeCell ref="Q178:T178"/>
    <mergeCell ref="B169:E169"/>
    <mergeCell ref="A170:E170"/>
    <mergeCell ref="M170:N170"/>
    <mergeCell ref="A171:E171"/>
    <mergeCell ref="M171:N171"/>
    <mergeCell ref="A175:J175"/>
    <mergeCell ref="M175:S175"/>
    <mergeCell ref="B164:E164"/>
    <mergeCell ref="A165:E165"/>
    <mergeCell ref="M165:N165"/>
    <mergeCell ref="B166:E166"/>
    <mergeCell ref="B167:E167"/>
    <mergeCell ref="B168:E168"/>
    <mergeCell ref="B158:E158"/>
    <mergeCell ref="B159:E159"/>
    <mergeCell ref="B160:E160"/>
    <mergeCell ref="B161:E161"/>
    <mergeCell ref="B162:E162"/>
    <mergeCell ref="B163:E163"/>
    <mergeCell ref="M153:N153"/>
    <mergeCell ref="B154:E154"/>
    <mergeCell ref="B155:E155"/>
    <mergeCell ref="A156:E156"/>
    <mergeCell ref="M156:N156"/>
    <mergeCell ref="B157:E157"/>
    <mergeCell ref="B148:E148"/>
    <mergeCell ref="B149:E149"/>
    <mergeCell ref="B150:E150"/>
    <mergeCell ref="B151:E151"/>
    <mergeCell ref="B152:E152"/>
    <mergeCell ref="A153:E153"/>
    <mergeCell ref="M146:M147"/>
    <mergeCell ref="N146:N147"/>
    <mergeCell ref="O146:O147"/>
    <mergeCell ref="P146:R146"/>
    <mergeCell ref="S146:S147"/>
    <mergeCell ref="T146:T147"/>
    <mergeCell ref="A146:A147"/>
    <mergeCell ref="B146:E147"/>
    <mergeCell ref="F146:F147"/>
    <mergeCell ref="G146:I146"/>
    <mergeCell ref="J146:J147"/>
    <mergeCell ref="K146:K147"/>
    <mergeCell ref="A143:J143"/>
    <mergeCell ref="M143:S143"/>
    <mergeCell ref="A144:J144"/>
    <mergeCell ref="M144:S144"/>
    <mergeCell ref="A145:J145"/>
    <mergeCell ref="M145:S145"/>
    <mergeCell ref="A140:G140"/>
    <mergeCell ref="Q140:T140"/>
    <mergeCell ref="A141:K141"/>
    <mergeCell ref="M141:T141"/>
    <mergeCell ref="A142:K142"/>
    <mergeCell ref="M142:T142"/>
    <mergeCell ref="Q136:T136"/>
    <mergeCell ref="A137:K137"/>
    <mergeCell ref="Q137:T137"/>
    <mergeCell ref="A138:K138"/>
    <mergeCell ref="Q138:T138"/>
    <mergeCell ref="A139:K139"/>
    <mergeCell ref="Q139:T139"/>
    <mergeCell ref="B123:E123"/>
    <mergeCell ref="A124:E124"/>
    <mergeCell ref="M124:N124"/>
    <mergeCell ref="A125:E125"/>
    <mergeCell ref="M125:N125"/>
    <mergeCell ref="A136:K136"/>
    <mergeCell ref="B118:E118"/>
    <mergeCell ref="A119:E119"/>
    <mergeCell ref="M119:N119"/>
    <mergeCell ref="B120:E120"/>
    <mergeCell ref="B121:E121"/>
    <mergeCell ref="B122:E122"/>
    <mergeCell ref="B112:E112"/>
    <mergeCell ref="B113:E113"/>
    <mergeCell ref="B114:E114"/>
    <mergeCell ref="B115:E115"/>
    <mergeCell ref="B116:E116"/>
    <mergeCell ref="B117:E117"/>
    <mergeCell ref="M107:N107"/>
    <mergeCell ref="B108:E108"/>
    <mergeCell ref="B109:E109"/>
    <mergeCell ref="A110:E110"/>
    <mergeCell ref="M110:N110"/>
    <mergeCell ref="B111:E111"/>
    <mergeCell ref="B102:E102"/>
    <mergeCell ref="B103:E103"/>
    <mergeCell ref="B104:E104"/>
    <mergeCell ref="B105:E105"/>
    <mergeCell ref="B106:E106"/>
    <mergeCell ref="A107:E107"/>
    <mergeCell ref="M100:M101"/>
    <mergeCell ref="N100:N101"/>
    <mergeCell ref="O100:O101"/>
    <mergeCell ref="P100:R100"/>
    <mergeCell ref="S100:S101"/>
    <mergeCell ref="T100:T101"/>
    <mergeCell ref="A100:A101"/>
    <mergeCell ref="B100:E101"/>
    <mergeCell ref="F100:F101"/>
    <mergeCell ref="G100:I100"/>
    <mergeCell ref="J100:J101"/>
    <mergeCell ref="K100:K101"/>
    <mergeCell ref="A97:J97"/>
    <mergeCell ref="M97:S97"/>
    <mergeCell ref="A98:J98"/>
    <mergeCell ref="M98:S98"/>
    <mergeCell ref="A99:J99"/>
    <mergeCell ref="M99:S99"/>
    <mergeCell ref="A94:G94"/>
    <mergeCell ref="Q94:T94"/>
    <mergeCell ref="A95:K95"/>
    <mergeCell ref="M95:T95"/>
    <mergeCell ref="A96:K96"/>
    <mergeCell ref="M96:T96"/>
    <mergeCell ref="A91:K91"/>
    <mergeCell ref="Q91:T91"/>
    <mergeCell ref="A92:K92"/>
    <mergeCell ref="Q92:T92"/>
    <mergeCell ref="A93:K93"/>
    <mergeCell ref="Q93:T93"/>
    <mergeCell ref="A78:E78"/>
    <mergeCell ref="M78:N78"/>
    <mergeCell ref="A89:J89"/>
    <mergeCell ref="M89:S89"/>
    <mergeCell ref="A90:K90"/>
    <mergeCell ref="Q90:T90"/>
    <mergeCell ref="M72:N72"/>
    <mergeCell ref="B73:E73"/>
    <mergeCell ref="B74:E74"/>
    <mergeCell ref="B75:E75"/>
    <mergeCell ref="B76:E76"/>
    <mergeCell ref="A77:E77"/>
    <mergeCell ref="M77:N77"/>
    <mergeCell ref="B67:E67"/>
    <mergeCell ref="B68:E68"/>
    <mergeCell ref="B69:E69"/>
    <mergeCell ref="B70:E70"/>
    <mergeCell ref="B71:E71"/>
    <mergeCell ref="A72:E72"/>
    <mergeCell ref="B62:E62"/>
    <mergeCell ref="A63:E63"/>
    <mergeCell ref="M63:N63"/>
    <mergeCell ref="B64:E64"/>
    <mergeCell ref="B65:E65"/>
    <mergeCell ref="B66:E66"/>
    <mergeCell ref="B58:E58"/>
    <mergeCell ref="B59:E59"/>
    <mergeCell ref="A60:E60"/>
    <mergeCell ref="M60:N60"/>
    <mergeCell ref="B61:E61"/>
    <mergeCell ref="O53:O54"/>
    <mergeCell ref="P53:R53"/>
    <mergeCell ref="S53:S54"/>
    <mergeCell ref="T53:T54"/>
    <mergeCell ref="B55:E55"/>
    <mergeCell ref="B56:E56"/>
    <mergeCell ref="A52:J52"/>
    <mergeCell ref="M52:S52"/>
    <mergeCell ref="A53:A54"/>
    <mergeCell ref="B53:E54"/>
    <mergeCell ref="F53:F54"/>
    <mergeCell ref="G53:I53"/>
    <mergeCell ref="J53:J54"/>
    <mergeCell ref="K53:K54"/>
    <mergeCell ref="M53:M54"/>
    <mergeCell ref="N53:N54"/>
    <mergeCell ref="A50:J50"/>
    <mergeCell ref="M50:S50"/>
    <mergeCell ref="A51:J51"/>
    <mergeCell ref="M51:S51"/>
    <mergeCell ref="A46:K46"/>
    <mergeCell ref="Q46:T46"/>
    <mergeCell ref="A47:G47"/>
    <mergeCell ref="Q47:T47"/>
    <mergeCell ref="A48:K48"/>
    <mergeCell ref="M48:T48"/>
    <mergeCell ref="A43:K43"/>
    <mergeCell ref="Q43:T43"/>
    <mergeCell ref="A44:K44"/>
    <mergeCell ref="Q44:T44"/>
    <mergeCell ref="A45:K45"/>
    <mergeCell ref="Q45:T45"/>
    <mergeCell ref="B57:E57"/>
    <mergeCell ref="A1:S1"/>
    <mergeCell ref="A2:S2"/>
    <mergeCell ref="A3:S3"/>
    <mergeCell ref="A4:S4"/>
    <mergeCell ref="A5:S5"/>
    <mergeCell ref="A6:S6"/>
    <mergeCell ref="A274:T274"/>
    <mergeCell ref="M270:T270"/>
    <mergeCell ref="M271:T271"/>
    <mergeCell ref="M269:T269"/>
    <mergeCell ref="A19:E19"/>
    <mergeCell ref="M19:N19"/>
    <mergeCell ref="B20:E20"/>
    <mergeCell ref="B21:E21"/>
    <mergeCell ref="A22:E22"/>
    <mergeCell ref="M22:N22"/>
    <mergeCell ref="T12:T13"/>
    <mergeCell ref="B14:E14"/>
    <mergeCell ref="B15:E15"/>
    <mergeCell ref="B16:E16"/>
    <mergeCell ref="B17:E17"/>
    <mergeCell ref="B18:E18"/>
    <mergeCell ref="K12:K13"/>
    <mergeCell ref="M12:M13"/>
    <mergeCell ref="N12:N13"/>
    <mergeCell ref="O12:O13"/>
    <mergeCell ref="P12:R12"/>
    <mergeCell ref="S12:S13"/>
    <mergeCell ref="B34:E34"/>
    <mergeCell ref="B35:E35"/>
    <mergeCell ref="B36:E36"/>
    <mergeCell ref="A37:E37"/>
    <mergeCell ref="M550:T550"/>
    <mergeCell ref="A523:A524"/>
    <mergeCell ref="M523:M524"/>
    <mergeCell ref="A565:A566"/>
    <mergeCell ref="M565:M566"/>
    <mergeCell ref="A8:S8"/>
    <mergeCell ref="A9:J9"/>
    <mergeCell ref="M9:S9"/>
    <mergeCell ref="A10:J10"/>
    <mergeCell ref="M10:S10"/>
    <mergeCell ref="A12:A13"/>
    <mergeCell ref="B12:E13"/>
    <mergeCell ref="F12:F13"/>
    <mergeCell ref="G12:I12"/>
    <mergeCell ref="J12:J13"/>
    <mergeCell ref="M37:N37"/>
    <mergeCell ref="A38:E38"/>
    <mergeCell ref="M38:N38"/>
    <mergeCell ref="B29:E29"/>
    <mergeCell ref="B30:E30"/>
    <mergeCell ref="A31:E31"/>
    <mergeCell ref="M31:N31"/>
    <mergeCell ref="B32:E32"/>
    <mergeCell ref="B33:E33"/>
    <mergeCell ref="B23:E23"/>
    <mergeCell ref="B24:E24"/>
    <mergeCell ref="B25:E25"/>
    <mergeCell ref="B26:E26"/>
    <mergeCell ref="B27:E27"/>
    <mergeCell ref="B28:E28"/>
    <mergeCell ref="A49:K49"/>
    <mergeCell ref="M49:T49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872"/>
  <sheetViews>
    <sheetView tabSelected="1" topLeftCell="A825" workbookViewId="0">
      <selection activeCell="L651" sqref="L651"/>
    </sheetView>
  </sheetViews>
  <sheetFormatPr defaultRowHeight="14.4" x14ac:dyDescent="0.3"/>
  <cols>
    <col min="1" max="1" width="15.88671875" customWidth="1"/>
    <col min="2" max="2" width="7.109375" customWidth="1"/>
    <col min="3" max="3" width="7" customWidth="1"/>
    <col min="4" max="4" width="12.109375" customWidth="1"/>
    <col min="5" max="5" width="10.109375" customWidth="1"/>
    <col min="6" max="6" width="14.5546875" customWidth="1"/>
    <col min="7" max="9" width="11.5546875" hidden="1" customWidth="1"/>
    <col min="10" max="10" width="13.88671875" customWidth="1"/>
    <col min="11" max="11" width="0.109375" customWidth="1"/>
    <col min="12" max="12" width="13.6640625" customWidth="1"/>
    <col min="13" max="13" width="13.88671875" customWidth="1"/>
    <col min="14" max="14" width="36.5546875" customWidth="1"/>
    <col min="15" max="15" width="13.88671875" customWidth="1"/>
    <col min="16" max="18" width="12" hidden="1" customWidth="1"/>
    <col min="19" max="19" width="17.6640625" customWidth="1"/>
    <col min="20" max="20" width="0" hidden="1" customWidth="1"/>
  </cols>
  <sheetData>
    <row r="1" spans="1:20" ht="24" customHeight="1" x14ac:dyDescent="0.3">
      <c r="A1" s="232" t="str">
        <f>A836</f>
        <v xml:space="preserve">Утверждаю 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20" ht="21.75" customHeight="1" x14ac:dyDescent="0.3">
      <c r="A2" s="232" t="str">
        <f>A837</f>
        <v>Заведующий МБДОУ «Д/С № 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20" ht="21.75" customHeight="1" x14ac:dyDescent="0.3">
      <c r="A3" s="232" t="str">
        <f>A838</f>
        <v xml:space="preserve"> кп Горные Ключи» В.В. Юшкова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20" ht="24" customHeight="1" x14ac:dyDescent="0.3">
      <c r="A4" s="232" t="str">
        <f>A839</f>
        <v xml:space="preserve">                                                       ____________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20" ht="21" x14ac:dyDescent="0.3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20" ht="21" x14ac:dyDescent="0.3">
      <c r="A6" s="232" t="str">
        <f>A841</f>
        <v>Меню на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20" ht="2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20" ht="27.75" customHeight="1" x14ac:dyDescent="0.3">
      <c r="A8" s="232" t="str">
        <f>A842</f>
        <v xml:space="preserve">            «____» ___________ 202___г 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</row>
    <row r="9" spans="1:20" x14ac:dyDescent="0.3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4"/>
      <c r="L9" s="4"/>
      <c r="M9" s="233"/>
      <c r="N9" s="233"/>
      <c r="O9" s="233"/>
      <c r="P9" s="233"/>
      <c r="Q9" s="233"/>
      <c r="R9" s="233"/>
      <c r="S9" s="233"/>
    </row>
    <row r="10" spans="1:20" ht="20.399999999999999" x14ac:dyDescent="0.3">
      <c r="A10" s="234" t="s">
        <v>192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16"/>
      <c r="L10" s="9"/>
      <c r="M10" s="234" t="s">
        <v>193</v>
      </c>
      <c r="N10" s="234"/>
      <c r="O10" s="234"/>
      <c r="P10" s="234"/>
      <c r="Q10" s="234"/>
      <c r="R10" s="234"/>
      <c r="S10" s="234"/>
    </row>
    <row r="11" spans="1:20" ht="21" thickBot="1" x14ac:dyDescent="0.3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6"/>
      <c r="L11" s="9"/>
      <c r="M11" s="127"/>
      <c r="N11" s="127"/>
      <c r="O11" s="127"/>
      <c r="P11" s="127"/>
      <c r="Q11" s="127"/>
      <c r="R11" s="127"/>
      <c r="S11" s="127"/>
    </row>
    <row r="12" spans="1:20" ht="19.5" customHeight="1" thickBot="1" x14ac:dyDescent="0.35">
      <c r="A12" s="235" t="s">
        <v>1</v>
      </c>
      <c r="B12" s="237" t="s">
        <v>4</v>
      </c>
      <c r="C12" s="238"/>
      <c r="D12" s="238"/>
      <c r="E12" s="239"/>
      <c r="F12" s="235" t="s">
        <v>2</v>
      </c>
      <c r="G12" s="243" t="s">
        <v>33</v>
      </c>
      <c r="H12" s="244"/>
      <c r="I12" s="245"/>
      <c r="J12" s="246" t="s">
        <v>3</v>
      </c>
      <c r="K12" s="285" t="s">
        <v>34</v>
      </c>
      <c r="L12" s="9"/>
      <c r="M12" s="287" t="s">
        <v>1</v>
      </c>
      <c r="N12" s="289" t="s">
        <v>4</v>
      </c>
      <c r="O12" s="246" t="s">
        <v>2</v>
      </c>
      <c r="P12" s="243" t="s">
        <v>33</v>
      </c>
      <c r="Q12" s="244"/>
      <c r="R12" s="245"/>
      <c r="S12" s="289" t="s">
        <v>3</v>
      </c>
      <c r="T12" s="278" t="s">
        <v>34</v>
      </c>
    </row>
    <row r="13" spans="1:20" ht="21.75" customHeight="1" thickBot="1" x14ac:dyDescent="0.35">
      <c r="A13" s="236"/>
      <c r="B13" s="240"/>
      <c r="C13" s="241"/>
      <c r="D13" s="241"/>
      <c r="E13" s="242"/>
      <c r="F13" s="236"/>
      <c r="G13" s="31" t="s">
        <v>30</v>
      </c>
      <c r="H13" s="31" t="s">
        <v>31</v>
      </c>
      <c r="I13" s="31" t="s">
        <v>32</v>
      </c>
      <c r="J13" s="247"/>
      <c r="K13" s="286"/>
      <c r="L13" s="10"/>
      <c r="M13" s="288"/>
      <c r="N13" s="290"/>
      <c r="O13" s="247"/>
      <c r="P13" s="30" t="str">
        <f>G13</f>
        <v>Б</v>
      </c>
      <c r="Q13" s="30" t="str">
        <f>H13</f>
        <v>Ж</v>
      </c>
      <c r="R13" s="32" t="str">
        <f>I13</f>
        <v>У</v>
      </c>
      <c r="S13" s="290"/>
      <c r="T13" s="279"/>
    </row>
    <row r="14" spans="1:20" ht="46.8" x14ac:dyDescent="0.3">
      <c r="A14" s="44" t="s">
        <v>5</v>
      </c>
      <c r="B14" s="280" t="s">
        <v>194</v>
      </c>
      <c r="C14" s="280"/>
      <c r="D14" s="280"/>
      <c r="E14" s="280"/>
      <c r="F14" s="40">
        <v>130</v>
      </c>
      <c r="G14" s="40">
        <v>1.92</v>
      </c>
      <c r="H14" s="17">
        <v>7.24</v>
      </c>
      <c r="I14" s="40">
        <v>17.149999999999999</v>
      </c>
      <c r="J14" s="17">
        <v>159.99</v>
      </c>
      <c r="K14" s="79" t="s">
        <v>60</v>
      </c>
      <c r="L14" s="11"/>
      <c r="M14" s="63" t="s">
        <v>5</v>
      </c>
      <c r="N14" s="64" t="str">
        <f>B14</f>
        <v>Каша молочная жидкая кукурузная</v>
      </c>
      <c r="O14" s="68">
        <v>150</v>
      </c>
      <c r="P14" s="67">
        <v>2.14</v>
      </c>
      <c r="Q14" s="68">
        <v>8.66</v>
      </c>
      <c r="R14" s="67">
        <v>19.12</v>
      </c>
      <c r="S14" s="68">
        <v>186.72</v>
      </c>
      <c r="T14" s="83" t="str">
        <f>K14</f>
        <v>7.4</v>
      </c>
    </row>
    <row r="15" spans="1:20" ht="29.25" customHeight="1" x14ac:dyDescent="0.3">
      <c r="A15" s="45"/>
      <c r="B15" s="281" t="s">
        <v>101</v>
      </c>
      <c r="C15" s="281"/>
      <c r="D15" s="281"/>
      <c r="E15" s="281"/>
      <c r="F15" s="18">
        <v>150</v>
      </c>
      <c r="G15" s="18">
        <v>2.1999999999999999E-2</v>
      </c>
      <c r="H15" s="33">
        <v>4.2300000000000004</v>
      </c>
      <c r="I15" s="18">
        <v>6.19</v>
      </c>
      <c r="J15" s="33">
        <v>63.95</v>
      </c>
      <c r="K15" s="80" t="s">
        <v>36</v>
      </c>
      <c r="L15" s="12"/>
      <c r="M15" s="45"/>
      <c r="N15" s="65" t="str">
        <f>B15</f>
        <v>Кофейный напиток на молочных сливках</v>
      </c>
      <c r="O15" s="18">
        <v>180</v>
      </c>
      <c r="P15" s="33">
        <v>0.28000000000000003</v>
      </c>
      <c r="Q15" s="18">
        <v>5.63</v>
      </c>
      <c r="R15" s="33">
        <v>8.2100000000000009</v>
      </c>
      <c r="S15" s="18">
        <v>85.05</v>
      </c>
      <c r="T15" s="84" t="str">
        <f>K15</f>
        <v>7.3</v>
      </c>
    </row>
    <row r="16" spans="1:20" ht="24" customHeight="1" x14ac:dyDescent="0.3">
      <c r="A16" s="45"/>
      <c r="B16" s="281" t="s">
        <v>14</v>
      </c>
      <c r="C16" s="281"/>
      <c r="D16" s="281"/>
      <c r="E16" s="281"/>
      <c r="F16" s="18">
        <v>30</v>
      </c>
      <c r="G16" s="18">
        <v>2.25</v>
      </c>
      <c r="H16" s="33">
        <v>0.87</v>
      </c>
      <c r="I16" s="18">
        <v>15.27</v>
      </c>
      <c r="J16" s="101">
        <v>79.2</v>
      </c>
      <c r="K16" s="80" t="s">
        <v>37</v>
      </c>
      <c r="L16" s="12"/>
      <c r="M16" s="45"/>
      <c r="N16" s="65" t="str">
        <f>B16</f>
        <v>Батон  (пшеничный)</v>
      </c>
      <c r="O16" s="18">
        <v>40</v>
      </c>
      <c r="P16" s="33">
        <v>3</v>
      </c>
      <c r="Q16" s="18">
        <v>1.1599999999999999</v>
      </c>
      <c r="R16" s="33">
        <v>20.36</v>
      </c>
      <c r="S16" s="18">
        <v>105.6</v>
      </c>
      <c r="T16" s="84" t="str">
        <f>K16</f>
        <v>7.8.2</v>
      </c>
    </row>
    <row r="17" spans="1:20" ht="22.5" customHeight="1" x14ac:dyDescent="0.3">
      <c r="A17" s="45"/>
      <c r="B17" s="282" t="s">
        <v>7</v>
      </c>
      <c r="C17" s="283"/>
      <c r="D17" s="283"/>
      <c r="E17" s="284"/>
      <c r="F17" s="18">
        <v>5</v>
      </c>
      <c r="G17" s="18">
        <v>0.05</v>
      </c>
      <c r="H17" s="33">
        <v>3.63</v>
      </c>
      <c r="I17" s="18">
        <v>7.0000000000000007E-2</v>
      </c>
      <c r="J17" s="101">
        <v>33.1</v>
      </c>
      <c r="K17" s="80" t="s">
        <v>38</v>
      </c>
      <c r="L17" s="12"/>
      <c r="M17" s="45"/>
      <c r="N17" s="65" t="str">
        <f>B17</f>
        <v>Масло сливочное</v>
      </c>
      <c r="O17" s="18">
        <v>6</v>
      </c>
      <c r="P17" s="33">
        <v>0.06</v>
      </c>
      <c r="Q17" s="18">
        <v>4.3499999999999996</v>
      </c>
      <c r="R17" s="33">
        <v>8.4000000000000005E-2</v>
      </c>
      <c r="S17" s="18">
        <v>39.72</v>
      </c>
      <c r="T17" s="84" t="str">
        <f>K17</f>
        <v>1.63</v>
      </c>
    </row>
    <row r="18" spans="1:20" ht="24.75" customHeight="1" thickBot="1" x14ac:dyDescent="0.35">
      <c r="A18" s="46"/>
      <c r="B18" s="282" t="s">
        <v>19</v>
      </c>
      <c r="C18" s="283"/>
      <c r="D18" s="283"/>
      <c r="E18" s="284"/>
      <c r="F18" s="41">
        <v>9</v>
      </c>
      <c r="G18" s="48">
        <v>9.1999999999999998E-2</v>
      </c>
      <c r="H18" s="34">
        <v>6.6920000000000002</v>
      </c>
      <c r="I18" s="48">
        <v>0.129</v>
      </c>
      <c r="J18" s="47">
        <v>61.103000000000002</v>
      </c>
      <c r="K18" s="81" t="s">
        <v>39</v>
      </c>
      <c r="L18" s="12"/>
      <c r="M18" s="46"/>
      <c r="N18" s="66" t="str">
        <f>B18</f>
        <v>Сыр твердый</v>
      </c>
      <c r="O18" s="48">
        <v>10</v>
      </c>
      <c r="P18" s="34">
        <v>0.10299999999999999</v>
      </c>
      <c r="Q18" s="48">
        <v>7.4390000000000001</v>
      </c>
      <c r="R18" s="34">
        <v>0.14399999999999999</v>
      </c>
      <c r="S18" s="48">
        <v>67.921000000000006</v>
      </c>
      <c r="T18" s="85" t="str">
        <f>K18</f>
        <v>1.68</v>
      </c>
    </row>
    <row r="19" spans="1:20" ht="24.75" customHeight="1" thickBot="1" x14ac:dyDescent="0.35">
      <c r="A19" s="272" t="s">
        <v>8</v>
      </c>
      <c r="B19" s="273"/>
      <c r="C19" s="273"/>
      <c r="D19" s="273"/>
      <c r="E19" s="274"/>
      <c r="F19" s="50">
        <f>SUM(F14:F18)</f>
        <v>324</v>
      </c>
      <c r="G19" s="42">
        <f>SUM(G14:G18)</f>
        <v>4.3339999999999996</v>
      </c>
      <c r="H19" s="42">
        <f>SUM(H14:H18)</f>
        <v>22.661999999999999</v>
      </c>
      <c r="I19" s="42">
        <f>SUM(I14:I18)</f>
        <v>38.808999999999997</v>
      </c>
      <c r="J19" s="49">
        <f>SUM(J14:J18)</f>
        <v>397.34300000000002</v>
      </c>
      <c r="K19" s="21"/>
      <c r="L19" s="13"/>
      <c r="M19" s="272" t="s">
        <v>8</v>
      </c>
      <c r="N19" s="274"/>
      <c r="O19" s="42">
        <f>SUM(O14:O18)</f>
        <v>386</v>
      </c>
      <c r="P19" s="50">
        <f>SUM(P14:P18)</f>
        <v>5.5829999999999993</v>
      </c>
      <c r="Q19" s="42">
        <f>SUM(Q14:Q18)</f>
        <v>27.238999999999997</v>
      </c>
      <c r="R19" s="103">
        <f>SUM(R14:R18)</f>
        <v>47.917999999999999</v>
      </c>
      <c r="S19" s="35">
        <f>SUM(S14:S18)</f>
        <v>485.01100000000002</v>
      </c>
      <c r="T19" s="86"/>
    </row>
    <row r="20" spans="1:20" ht="32.25" customHeight="1" thickBot="1" x14ac:dyDescent="0.35">
      <c r="A20" s="62" t="s">
        <v>9</v>
      </c>
      <c r="B20" s="275" t="s">
        <v>51</v>
      </c>
      <c r="C20" s="276"/>
      <c r="D20" s="276"/>
      <c r="E20" s="277"/>
      <c r="F20" s="43">
        <v>53</v>
      </c>
      <c r="G20" s="43">
        <v>0.24</v>
      </c>
      <c r="H20" s="36"/>
      <c r="I20" s="43">
        <v>6.78</v>
      </c>
      <c r="J20" s="36">
        <v>27.6</v>
      </c>
      <c r="K20" s="82" t="s">
        <v>52</v>
      </c>
      <c r="L20" s="11"/>
      <c r="M20" s="69" t="s">
        <v>9</v>
      </c>
      <c r="N20" s="70" t="str">
        <f>B20</f>
        <v>Фрукты свежие</v>
      </c>
      <c r="O20" s="43">
        <v>62</v>
      </c>
      <c r="P20" s="43">
        <v>0.28000000000000003</v>
      </c>
      <c r="Q20" s="71"/>
      <c r="R20" s="43">
        <v>7.91</v>
      </c>
      <c r="S20" s="43">
        <v>32.200000000000003</v>
      </c>
      <c r="T20" s="119" t="s">
        <v>52</v>
      </c>
    </row>
    <row r="21" spans="1:20" ht="16.2" thickBot="1" x14ac:dyDescent="0.35">
      <c r="A21" s="8"/>
      <c r="B21" s="267"/>
      <c r="C21" s="267"/>
      <c r="D21" s="267"/>
      <c r="E21" s="268"/>
      <c r="F21" s="20"/>
      <c r="G21" s="20"/>
      <c r="H21" s="2"/>
      <c r="I21" s="14"/>
      <c r="J21" s="14"/>
      <c r="K21" s="22"/>
      <c r="L21" s="5"/>
      <c r="M21" s="8"/>
      <c r="N21" s="23"/>
      <c r="O21" s="23"/>
      <c r="P21" s="24"/>
      <c r="Q21" s="24"/>
      <c r="R21" s="24"/>
      <c r="S21" s="14"/>
      <c r="T21" s="118"/>
    </row>
    <row r="22" spans="1:20" ht="26.25" customHeight="1" thickBot="1" x14ac:dyDescent="0.35">
      <c r="A22" s="248" t="s">
        <v>10</v>
      </c>
      <c r="B22" s="258"/>
      <c r="C22" s="258"/>
      <c r="D22" s="258"/>
      <c r="E22" s="249"/>
      <c r="F22" s="52">
        <f>SUM(F20:F21)</f>
        <v>53</v>
      </c>
      <c r="G22" s="27">
        <f>SUM(G20:G21)</f>
        <v>0.24</v>
      </c>
      <c r="H22" s="27"/>
      <c r="I22" s="53">
        <f>SUM(I20:I21)</f>
        <v>6.78</v>
      </c>
      <c r="J22" s="53">
        <f>SUM(J20:J21)</f>
        <v>27.6</v>
      </c>
      <c r="K22" s="27"/>
      <c r="L22" s="3"/>
      <c r="M22" s="248" t="s">
        <v>10</v>
      </c>
      <c r="N22" s="258"/>
      <c r="O22" s="15">
        <f>SUM(O20:O21)</f>
        <v>62</v>
      </c>
      <c r="P22" s="27">
        <f>SUM(P20:P21)</f>
        <v>0.28000000000000003</v>
      </c>
      <c r="Q22" s="37"/>
      <c r="R22" s="27">
        <f>SUM(R20:R21)</f>
        <v>7.91</v>
      </c>
      <c r="S22" s="37">
        <f>SUM(S20:S21)</f>
        <v>32.200000000000003</v>
      </c>
      <c r="T22" s="86"/>
    </row>
    <row r="23" spans="1:20" ht="29.25" customHeight="1" x14ac:dyDescent="0.3">
      <c r="A23" s="59" t="s">
        <v>15</v>
      </c>
      <c r="B23" s="266" t="s">
        <v>150</v>
      </c>
      <c r="C23" s="267"/>
      <c r="D23" s="267"/>
      <c r="E23" s="268"/>
      <c r="F23" s="25">
        <v>30</v>
      </c>
      <c r="G23" s="25">
        <v>0.55000000000000004</v>
      </c>
      <c r="H23" s="25">
        <v>3.6999999999999998E-2</v>
      </c>
      <c r="I23" s="56">
        <v>3.2559999999999998</v>
      </c>
      <c r="J23" s="25">
        <v>15.91</v>
      </c>
      <c r="K23" s="89" t="s">
        <v>151</v>
      </c>
      <c r="L23" s="5"/>
      <c r="M23" s="72" t="s">
        <v>15</v>
      </c>
      <c r="N23" s="73" t="str">
        <f t="shared" ref="N23:N30" si="0">B23</f>
        <v>Салат из свеклы отварной</v>
      </c>
      <c r="O23" s="77">
        <v>40</v>
      </c>
      <c r="P23" s="77">
        <v>0.73499999999999999</v>
      </c>
      <c r="Q23" s="76">
        <v>4.9000000000000002E-2</v>
      </c>
      <c r="R23" s="77">
        <v>4.3120000000000003</v>
      </c>
      <c r="S23" s="77">
        <v>21.07</v>
      </c>
      <c r="T23" s="83" t="str">
        <f>K23</f>
        <v>1.23</v>
      </c>
    </row>
    <row r="24" spans="1:20" ht="30.75" customHeight="1" x14ac:dyDescent="0.3">
      <c r="A24" s="60"/>
      <c r="B24" s="252" t="s">
        <v>195</v>
      </c>
      <c r="C24" s="253"/>
      <c r="D24" s="253"/>
      <c r="E24" s="254"/>
      <c r="F24" s="19">
        <v>150</v>
      </c>
      <c r="G24" s="97">
        <v>2.1150000000000002</v>
      </c>
      <c r="H24" s="97">
        <v>2.1589999999999998</v>
      </c>
      <c r="I24" s="98">
        <v>15.3</v>
      </c>
      <c r="J24" s="96">
        <v>56.930999999999997</v>
      </c>
      <c r="K24" s="90" t="s">
        <v>42</v>
      </c>
      <c r="L24" s="3"/>
      <c r="M24" s="28"/>
      <c r="N24" s="74" t="str">
        <f t="shared" si="0"/>
        <v>Суп картофельный с галушками на курином бульоне</v>
      </c>
      <c r="O24" s="19">
        <v>180</v>
      </c>
      <c r="P24" s="19">
        <v>2.63</v>
      </c>
      <c r="Q24" s="39">
        <v>2.5950000000000002</v>
      </c>
      <c r="R24" s="19">
        <v>18.981000000000002</v>
      </c>
      <c r="S24" s="19">
        <v>71.650000000000006</v>
      </c>
      <c r="T24" s="83" t="str">
        <f>K24</f>
        <v>2.23</v>
      </c>
    </row>
    <row r="25" spans="1:20" ht="33" customHeight="1" x14ac:dyDescent="0.3">
      <c r="A25" s="60"/>
      <c r="B25" s="252" t="s">
        <v>196</v>
      </c>
      <c r="C25" s="253"/>
      <c r="D25" s="253"/>
      <c r="E25" s="254"/>
      <c r="F25" s="19">
        <v>45</v>
      </c>
      <c r="G25" s="97">
        <v>11.788</v>
      </c>
      <c r="H25" s="97">
        <v>11.169</v>
      </c>
      <c r="I25" s="98">
        <v>6.3310000000000004</v>
      </c>
      <c r="J25" s="96">
        <v>174.196</v>
      </c>
      <c r="K25" s="90" t="s">
        <v>197</v>
      </c>
      <c r="L25" s="6"/>
      <c r="M25" s="28"/>
      <c r="N25" s="74" t="str">
        <f t="shared" si="0"/>
        <v>Кнели из мяса птицы, запеченые</v>
      </c>
      <c r="O25" s="19">
        <v>54</v>
      </c>
      <c r="P25" s="19">
        <v>14.205</v>
      </c>
      <c r="Q25" s="39">
        <v>14.420999999999999</v>
      </c>
      <c r="R25" s="19">
        <v>8.0389999999999997</v>
      </c>
      <c r="S25" s="19">
        <v>219.71600000000001</v>
      </c>
      <c r="T25" s="95" t="str">
        <f t="shared" ref="T25:T30" si="1">K25</f>
        <v>3.31.1</v>
      </c>
    </row>
    <row r="26" spans="1:20" ht="23.25" customHeight="1" x14ac:dyDescent="0.3">
      <c r="A26" s="60"/>
      <c r="B26" s="252" t="s">
        <v>82</v>
      </c>
      <c r="C26" s="253"/>
      <c r="D26" s="253"/>
      <c r="E26" s="254"/>
      <c r="F26" s="19">
        <v>110</v>
      </c>
      <c r="G26" s="124">
        <v>2.7639999999999998</v>
      </c>
      <c r="H26" s="124">
        <v>3.4329999999999998</v>
      </c>
      <c r="I26" s="124">
        <v>11.565</v>
      </c>
      <c r="J26" s="124">
        <v>87.512</v>
      </c>
      <c r="K26" s="90" t="s">
        <v>198</v>
      </c>
      <c r="L26" s="6"/>
      <c r="M26" s="28"/>
      <c r="N26" s="74" t="str">
        <f t="shared" si="0"/>
        <v>Капуста свежая тушеная</v>
      </c>
      <c r="O26" s="19">
        <v>130</v>
      </c>
      <c r="P26" s="19">
        <v>3.5049999999999999</v>
      </c>
      <c r="Q26" s="39">
        <v>4.3550000000000004</v>
      </c>
      <c r="R26" s="19">
        <v>14.627000000000001</v>
      </c>
      <c r="S26" s="19">
        <v>110.82899999999999</v>
      </c>
      <c r="T26" s="95" t="str">
        <f t="shared" si="1"/>
        <v>4.18.5</v>
      </c>
    </row>
    <row r="27" spans="1:20" ht="15.6" hidden="1" x14ac:dyDescent="0.3">
      <c r="A27" s="60"/>
      <c r="B27" s="252"/>
      <c r="C27" s="253"/>
      <c r="D27" s="253"/>
      <c r="E27" s="254"/>
      <c r="F27" s="19"/>
      <c r="G27" s="97"/>
      <c r="H27" s="97"/>
      <c r="I27" s="98"/>
      <c r="J27" s="19"/>
      <c r="K27" s="90"/>
      <c r="L27" s="6"/>
      <c r="M27" s="60"/>
      <c r="N27" s="74">
        <f t="shared" si="0"/>
        <v>0</v>
      </c>
      <c r="O27" s="19"/>
      <c r="P27" s="19"/>
      <c r="Q27" s="39"/>
      <c r="R27" s="19"/>
      <c r="S27" s="19"/>
      <c r="T27" s="95">
        <f t="shared" si="1"/>
        <v>0</v>
      </c>
    </row>
    <row r="28" spans="1:20" ht="27.75" customHeight="1" x14ac:dyDescent="0.3">
      <c r="A28" s="60"/>
      <c r="B28" s="252" t="s">
        <v>199</v>
      </c>
      <c r="C28" s="253"/>
      <c r="D28" s="253"/>
      <c r="E28" s="254"/>
      <c r="F28" s="19">
        <v>150</v>
      </c>
      <c r="G28" s="97">
        <v>0.88</v>
      </c>
      <c r="H28" s="97">
        <v>1.4999999999999999E-2</v>
      </c>
      <c r="I28" s="98">
        <v>9.2889999999999997</v>
      </c>
      <c r="J28" s="19">
        <v>40.128</v>
      </c>
      <c r="K28" s="90" t="s">
        <v>200</v>
      </c>
      <c r="L28" s="6"/>
      <c r="M28" s="28"/>
      <c r="N28" s="74" t="str">
        <f t="shared" si="0"/>
        <v>Компот из свежих фруктов и ягод</v>
      </c>
      <c r="O28" s="19">
        <v>180</v>
      </c>
      <c r="P28" s="19">
        <v>0.14000000000000001</v>
      </c>
      <c r="Q28" s="39">
        <v>2.5000000000000001E-2</v>
      </c>
      <c r="R28" s="19">
        <v>11.645</v>
      </c>
      <c r="S28" s="19">
        <v>52.4</v>
      </c>
      <c r="T28" s="95" t="str">
        <f t="shared" si="1"/>
        <v>7.2</v>
      </c>
    </row>
    <row r="29" spans="1:20" ht="27" customHeight="1" x14ac:dyDescent="0.3">
      <c r="A29" s="60"/>
      <c r="B29" s="252" t="s">
        <v>16</v>
      </c>
      <c r="C29" s="253"/>
      <c r="D29" s="253"/>
      <c r="E29" s="254"/>
      <c r="F29" s="19">
        <v>30</v>
      </c>
      <c r="G29" s="97">
        <v>2.4300000000000002</v>
      </c>
      <c r="H29" s="97">
        <v>0.3</v>
      </c>
      <c r="I29" s="98">
        <v>14.64</v>
      </c>
      <c r="J29" s="19">
        <v>72.599999999999994</v>
      </c>
      <c r="K29" s="90" t="s">
        <v>37</v>
      </c>
      <c r="L29" s="6"/>
      <c r="M29" s="60"/>
      <c r="N29" s="74" t="str">
        <f t="shared" si="0"/>
        <v>Хлеб пшеничный</v>
      </c>
      <c r="O29" s="19">
        <v>40</v>
      </c>
      <c r="P29" s="19">
        <v>3.24</v>
      </c>
      <c r="Q29" s="39">
        <v>0.4</v>
      </c>
      <c r="R29" s="19">
        <v>16.52</v>
      </c>
      <c r="S29" s="19">
        <v>96.8</v>
      </c>
      <c r="T29" s="95" t="str">
        <f t="shared" si="1"/>
        <v>7.8.2</v>
      </c>
    </row>
    <row r="30" spans="1:20" ht="26.25" customHeight="1" thickBot="1" x14ac:dyDescent="0.35">
      <c r="A30" s="61"/>
      <c r="B30" s="255" t="s">
        <v>29</v>
      </c>
      <c r="C30" s="256"/>
      <c r="D30" s="256"/>
      <c r="E30" s="257"/>
      <c r="F30" s="115">
        <v>20</v>
      </c>
      <c r="G30" s="99">
        <v>2.6</v>
      </c>
      <c r="H30" s="99">
        <v>0.6</v>
      </c>
      <c r="I30" s="100">
        <v>8</v>
      </c>
      <c r="J30" s="78">
        <v>50</v>
      </c>
      <c r="K30" s="90" t="s">
        <v>37</v>
      </c>
      <c r="L30" s="6"/>
      <c r="M30" s="29"/>
      <c r="N30" s="75" t="str">
        <f t="shared" si="0"/>
        <v>Хлеб ржаной</v>
      </c>
      <c r="O30" s="78">
        <v>25</v>
      </c>
      <c r="P30" s="108">
        <v>3.25</v>
      </c>
      <c r="Q30" s="109">
        <v>0.75</v>
      </c>
      <c r="R30" s="108">
        <v>10</v>
      </c>
      <c r="S30" s="110">
        <v>62.5</v>
      </c>
      <c r="T30" s="95" t="str">
        <f t="shared" si="1"/>
        <v>7.8.2</v>
      </c>
    </row>
    <row r="31" spans="1:20" ht="21" customHeight="1" thickBot="1" x14ac:dyDescent="0.35">
      <c r="A31" s="248" t="s">
        <v>11</v>
      </c>
      <c r="B31" s="258"/>
      <c r="C31" s="258"/>
      <c r="D31" s="258"/>
      <c r="E31" s="249"/>
      <c r="F31" s="55">
        <f>SUM(F23:F30)</f>
        <v>535</v>
      </c>
      <c r="G31" s="52">
        <f>SUM(G23:G30)</f>
        <v>23.126999999999999</v>
      </c>
      <c r="H31" s="27">
        <f>SUM(H23:H30)</f>
        <v>17.713000000000005</v>
      </c>
      <c r="I31" s="53">
        <f>SUM(I23:I30)</f>
        <v>68.381</v>
      </c>
      <c r="J31" s="37">
        <f>SUM(J23:J30)</f>
        <v>497.27699999999993</v>
      </c>
      <c r="K31" s="92"/>
      <c r="L31" s="6"/>
      <c r="M31" s="248" t="s">
        <v>11</v>
      </c>
      <c r="N31" s="259"/>
      <c r="O31" s="37">
        <f>SUM(O23:O30)</f>
        <v>649</v>
      </c>
      <c r="P31" s="27">
        <f>SUM(P23:P30)</f>
        <v>27.704999999999998</v>
      </c>
      <c r="Q31" s="37">
        <f>SUM(Q23:Q30)</f>
        <v>22.594999999999995</v>
      </c>
      <c r="R31" s="27">
        <f>SUM(R23:R30)</f>
        <v>84.123999999999995</v>
      </c>
      <c r="S31" s="37">
        <f>SUM(S23:S30)</f>
        <v>634.96500000000003</v>
      </c>
      <c r="T31" s="86"/>
    </row>
    <row r="32" spans="1:20" ht="46.8" x14ac:dyDescent="0.3">
      <c r="A32" s="72" t="s">
        <v>12</v>
      </c>
      <c r="B32" s="260" t="s">
        <v>201</v>
      </c>
      <c r="C32" s="261"/>
      <c r="D32" s="261"/>
      <c r="E32" s="262"/>
      <c r="F32" s="77">
        <v>80</v>
      </c>
      <c r="G32" s="77">
        <v>5.36</v>
      </c>
      <c r="H32" s="113">
        <v>12.81</v>
      </c>
      <c r="I32" s="77">
        <v>0.66800000000000004</v>
      </c>
      <c r="J32" s="113">
        <v>142.04</v>
      </c>
      <c r="K32" s="114" t="s">
        <v>47</v>
      </c>
      <c r="L32" s="5"/>
      <c r="M32" s="72" t="str">
        <f>A32</f>
        <v>Полдник</v>
      </c>
      <c r="N32" s="73" t="str">
        <f>B32</f>
        <v>Омлет натуральный</v>
      </c>
      <c r="O32" s="77">
        <v>100</v>
      </c>
      <c r="P32" s="51">
        <v>5.42</v>
      </c>
      <c r="Q32" s="76">
        <v>14.935</v>
      </c>
      <c r="R32" s="51">
        <v>3.274</v>
      </c>
      <c r="S32" s="77">
        <v>161.86000000000001</v>
      </c>
      <c r="T32" s="83" t="str">
        <f>K32</f>
        <v>8.4</v>
      </c>
    </row>
    <row r="33" spans="1:20" ht="15.6" hidden="1" x14ac:dyDescent="0.3">
      <c r="A33" s="111"/>
      <c r="B33" s="263"/>
      <c r="C33" s="264"/>
      <c r="D33" s="264"/>
      <c r="E33" s="265"/>
      <c r="F33" s="20"/>
      <c r="G33" s="20"/>
      <c r="H33" s="2"/>
      <c r="I33" s="20"/>
      <c r="J33" s="2"/>
      <c r="K33" s="89"/>
      <c r="L33" s="5"/>
      <c r="M33" s="112"/>
      <c r="N33" s="73">
        <f>B33</f>
        <v>0</v>
      </c>
      <c r="O33" s="51"/>
      <c r="P33" s="51"/>
      <c r="Q33" s="76"/>
      <c r="R33" s="51"/>
      <c r="S33" s="51"/>
      <c r="T33" s="83">
        <f>K33</f>
        <v>0</v>
      </c>
    </row>
    <row r="34" spans="1:20" ht="23.25" customHeight="1" x14ac:dyDescent="0.3">
      <c r="A34" s="60"/>
      <c r="B34" s="252" t="s">
        <v>29</v>
      </c>
      <c r="C34" s="253"/>
      <c r="D34" s="253"/>
      <c r="E34" s="254"/>
      <c r="F34" s="19">
        <v>20</v>
      </c>
      <c r="G34" s="19">
        <v>2.6</v>
      </c>
      <c r="H34" s="39">
        <v>0.6</v>
      </c>
      <c r="I34" s="19">
        <v>8</v>
      </c>
      <c r="J34" s="39">
        <v>50</v>
      </c>
      <c r="K34" s="90" t="s">
        <v>37</v>
      </c>
      <c r="L34" s="6"/>
      <c r="M34" s="60"/>
      <c r="N34" s="74" t="str">
        <f>B34</f>
        <v>Хлеб ржаной</v>
      </c>
      <c r="O34" s="19">
        <v>25</v>
      </c>
      <c r="P34" s="19">
        <v>3.25</v>
      </c>
      <c r="Q34" s="39">
        <v>0.75</v>
      </c>
      <c r="R34" s="19">
        <v>10</v>
      </c>
      <c r="S34" s="19">
        <v>62.5</v>
      </c>
      <c r="T34" s="83" t="str">
        <f>K34</f>
        <v>7.8.2</v>
      </c>
    </row>
    <row r="35" spans="1:20" ht="24.75" customHeight="1" thickBot="1" x14ac:dyDescent="0.35">
      <c r="A35" s="60"/>
      <c r="B35" s="281" t="s">
        <v>6</v>
      </c>
      <c r="C35" s="281"/>
      <c r="D35" s="281"/>
      <c r="E35" s="281"/>
      <c r="F35" s="18">
        <v>150</v>
      </c>
      <c r="G35" s="18">
        <v>2E-3</v>
      </c>
      <c r="H35" s="33"/>
      <c r="I35" s="18">
        <v>5.2709999999999999</v>
      </c>
      <c r="J35" s="33">
        <v>21.507999999999999</v>
      </c>
      <c r="K35" s="80" t="s">
        <v>48</v>
      </c>
      <c r="L35" s="6"/>
      <c r="M35" s="60"/>
      <c r="N35" s="74" t="str">
        <f>B35</f>
        <v>Чай с сахаром</v>
      </c>
      <c r="O35" s="19">
        <v>180</v>
      </c>
      <c r="P35" s="33">
        <v>2E-3</v>
      </c>
      <c r="Q35" s="18"/>
      <c r="R35" s="33" t="s">
        <v>50</v>
      </c>
      <c r="S35" s="18">
        <v>28.841999999999999</v>
      </c>
      <c r="T35" s="83" t="str">
        <f>K35</f>
        <v>7.43</v>
      </c>
    </row>
    <row r="36" spans="1:20" ht="16.2" hidden="1" thickBot="1" x14ac:dyDescent="0.35">
      <c r="A36" s="61"/>
      <c r="B36" s="291"/>
      <c r="C36" s="292"/>
      <c r="D36" s="292"/>
      <c r="E36" s="293"/>
      <c r="F36" s="26"/>
      <c r="G36" s="54"/>
      <c r="H36" s="58"/>
      <c r="I36" s="54"/>
      <c r="J36" s="57"/>
      <c r="K36" s="93"/>
      <c r="L36" s="6"/>
      <c r="M36" s="61"/>
      <c r="N36" s="75"/>
      <c r="O36" s="61"/>
      <c r="P36" s="61"/>
      <c r="Q36" s="75"/>
      <c r="R36" s="61"/>
      <c r="S36" s="78"/>
      <c r="T36" s="83">
        <f>K36</f>
        <v>0</v>
      </c>
    </row>
    <row r="37" spans="1:20" ht="23.25" customHeight="1" thickBot="1" x14ac:dyDescent="0.35">
      <c r="A37" s="248" t="s">
        <v>13</v>
      </c>
      <c r="B37" s="258"/>
      <c r="C37" s="258"/>
      <c r="D37" s="258"/>
      <c r="E37" s="249"/>
      <c r="F37" s="27">
        <f>SUM(F32:F36)</f>
        <v>250</v>
      </c>
      <c r="G37" s="52">
        <f>SUM(G32:G36)</f>
        <v>7.9620000000000006</v>
      </c>
      <c r="H37" s="27">
        <f>SUM(H32:H36)</f>
        <v>13.41</v>
      </c>
      <c r="I37" s="53">
        <f>SUM(I32:I36)</f>
        <v>13.939</v>
      </c>
      <c r="J37" s="27">
        <f>SUM(J32:J36)</f>
        <v>213.548</v>
      </c>
      <c r="K37" s="92"/>
      <c r="L37" s="6"/>
      <c r="M37" s="248" t="s">
        <v>13</v>
      </c>
      <c r="N37" s="249"/>
      <c r="O37" s="27">
        <f>SUM(O32:O36)</f>
        <v>305</v>
      </c>
      <c r="P37" s="52">
        <f>SUM(P32:P36)</f>
        <v>8.6720000000000006</v>
      </c>
      <c r="Q37" s="27">
        <f>SUM(Q32:Q36)</f>
        <v>15.685</v>
      </c>
      <c r="R37" s="53">
        <f>SUM(R32:R36)</f>
        <v>13.274000000000001</v>
      </c>
      <c r="S37" s="37">
        <f>SUM(S32:S36)</f>
        <v>253.202</v>
      </c>
      <c r="T37" s="86"/>
    </row>
    <row r="38" spans="1:20" ht="21" customHeight="1" thickBot="1" x14ac:dyDescent="0.35">
      <c r="A38" s="250" t="s">
        <v>17</v>
      </c>
      <c r="B38" s="251"/>
      <c r="C38" s="251"/>
      <c r="D38" s="251"/>
      <c r="E38" s="251"/>
      <c r="F38" s="104">
        <f>F19+F22+F31+F37</f>
        <v>1162</v>
      </c>
      <c r="G38" s="104">
        <f>G19+G22+G31+G37</f>
        <v>35.663000000000004</v>
      </c>
      <c r="H38" s="106">
        <f>H19+H22+H31+H37</f>
        <v>53.784999999999997</v>
      </c>
      <c r="I38" s="107">
        <f>I19+I22+I31+I37</f>
        <v>127.90899999999999</v>
      </c>
      <c r="J38" s="105">
        <f>J19+J22+J31+J37</f>
        <v>1135.768</v>
      </c>
      <c r="K38" s="94"/>
      <c r="L38" s="7"/>
      <c r="M38" s="250" t="str">
        <f>A38</f>
        <v>Итого за день:</v>
      </c>
      <c r="N38" s="251"/>
      <c r="O38" s="106">
        <f>O19+O22+O31+O37</f>
        <v>1402</v>
      </c>
      <c r="P38" s="105">
        <f>P19+P22+P31+P37</f>
        <v>42.239999999999995</v>
      </c>
      <c r="Q38" s="106">
        <f>Q19+Q22+Q31+Q37</f>
        <v>65.518999999999991</v>
      </c>
      <c r="R38" s="105">
        <f>R19+R22+R31+R37</f>
        <v>153.226</v>
      </c>
      <c r="S38" s="106">
        <f>S19+S22+S31+S37</f>
        <v>1405.3779999999999</v>
      </c>
      <c r="T38" s="88"/>
    </row>
    <row r="39" spans="1:20" x14ac:dyDescent="0.3">
      <c r="K39" s="7"/>
    </row>
    <row r="43" spans="1:20" ht="15.75" customHeight="1" x14ac:dyDescent="0.3">
      <c r="A43" s="270" t="s">
        <v>92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3"/>
      <c r="Q43" s="270" t="s">
        <v>92</v>
      </c>
      <c r="R43" s="270"/>
      <c r="S43" s="270"/>
      <c r="T43" s="270"/>
    </row>
    <row r="44" spans="1:20" ht="15.75" customHeight="1" x14ac:dyDescent="0.3">
      <c r="A44" s="270" t="s">
        <v>93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3"/>
      <c r="Q44" s="270" t="s">
        <v>93</v>
      </c>
      <c r="R44" s="270"/>
      <c r="S44" s="270"/>
      <c r="T44" s="270"/>
    </row>
    <row r="45" spans="1:20" ht="15.75" customHeight="1" x14ac:dyDescent="0.3">
      <c r="A45" s="270" t="s">
        <v>94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3"/>
      <c r="Q45" s="270" t="s">
        <v>94</v>
      </c>
      <c r="R45" s="270"/>
      <c r="S45" s="270"/>
      <c r="T45" s="270"/>
    </row>
    <row r="46" spans="1:20" ht="15.75" customHeight="1" x14ac:dyDescent="0.3">
      <c r="A46" s="270" t="s">
        <v>95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3"/>
      <c r="Q46" s="270" t="s">
        <v>96</v>
      </c>
      <c r="R46" s="270"/>
      <c r="S46" s="270"/>
      <c r="T46" s="270"/>
    </row>
    <row r="47" spans="1:20" ht="15.6" x14ac:dyDescent="0.3">
      <c r="A47" s="294"/>
      <c r="B47" s="294"/>
      <c r="C47" s="294"/>
      <c r="D47" s="294"/>
      <c r="E47" s="294"/>
      <c r="F47" s="294"/>
      <c r="G47" s="294"/>
      <c r="H47" s="2"/>
      <c r="I47" s="3"/>
      <c r="J47" s="3"/>
      <c r="K47" s="3"/>
      <c r="L47" s="3"/>
      <c r="Q47" s="294" t="s">
        <v>0</v>
      </c>
      <c r="R47" s="294"/>
      <c r="S47" s="294"/>
      <c r="T47" s="294"/>
    </row>
    <row r="48" spans="1:20" ht="15.6" x14ac:dyDescent="0.3">
      <c r="A48" s="294" t="s">
        <v>97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3"/>
      <c r="M48" s="294" t="s">
        <v>97</v>
      </c>
      <c r="N48" s="294"/>
      <c r="O48" s="294"/>
      <c r="P48" s="294"/>
      <c r="Q48" s="294"/>
      <c r="R48" s="294"/>
      <c r="S48" s="294"/>
      <c r="T48" s="294"/>
    </row>
    <row r="49" spans="1:20" ht="15.75" customHeight="1" x14ac:dyDescent="0.3">
      <c r="A49" s="294" t="s">
        <v>98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3"/>
      <c r="M49" s="294" t="s">
        <v>99</v>
      </c>
      <c r="N49" s="294"/>
      <c r="O49" s="294"/>
      <c r="P49" s="294"/>
      <c r="Q49" s="294"/>
      <c r="R49" s="294"/>
      <c r="S49" s="294"/>
      <c r="T49" s="294"/>
    </row>
    <row r="50" spans="1:20" ht="15.75" customHeight="1" x14ac:dyDescent="0.3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1"/>
      <c r="L50" s="1"/>
      <c r="M50" s="270"/>
      <c r="N50" s="270"/>
      <c r="O50" s="270"/>
      <c r="P50" s="270"/>
      <c r="Q50" s="270"/>
      <c r="R50" s="270"/>
      <c r="S50" s="270"/>
    </row>
    <row r="51" spans="1:20" x14ac:dyDescent="0.3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4"/>
      <c r="L51" s="4"/>
      <c r="M51" s="233"/>
      <c r="N51" s="233"/>
      <c r="O51" s="233"/>
      <c r="P51" s="233"/>
      <c r="Q51" s="233"/>
      <c r="R51" s="233"/>
      <c r="S51" s="233"/>
    </row>
    <row r="52" spans="1:20" ht="21" thickBot="1" x14ac:dyDescent="0.35">
      <c r="A52" s="234" t="s">
        <v>202</v>
      </c>
      <c r="B52" s="234"/>
      <c r="C52" s="234"/>
      <c r="D52" s="234"/>
      <c r="E52" s="234"/>
      <c r="F52" s="234"/>
      <c r="G52" s="234"/>
      <c r="H52" s="234"/>
      <c r="I52" s="234"/>
      <c r="J52" s="234"/>
      <c r="K52" s="16"/>
      <c r="L52" s="9"/>
      <c r="M52" s="234" t="s">
        <v>203</v>
      </c>
      <c r="N52" s="234"/>
      <c r="O52" s="234"/>
      <c r="P52" s="234"/>
      <c r="Q52" s="234"/>
      <c r="R52" s="234"/>
      <c r="S52" s="234"/>
    </row>
    <row r="53" spans="1:20" ht="20.25" customHeight="1" thickBot="1" x14ac:dyDescent="0.35">
      <c r="A53" s="235" t="s">
        <v>1</v>
      </c>
      <c r="B53" s="237" t="s">
        <v>4</v>
      </c>
      <c r="C53" s="238"/>
      <c r="D53" s="238"/>
      <c r="E53" s="239"/>
      <c r="F53" s="235" t="s">
        <v>2</v>
      </c>
      <c r="G53" s="243" t="s">
        <v>33</v>
      </c>
      <c r="H53" s="244"/>
      <c r="I53" s="245"/>
      <c r="J53" s="246" t="s">
        <v>3</v>
      </c>
      <c r="K53" s="285" t="s">
        <v>34</v>
      </c>
      <c r="L53" s="9"/>
      <c r="M53" s="287" t="s">
        <v>1</v>
      </c>
      <c r="N53" s="289" t="s">
        <v>4</v>
      </c>
      <c r="O53" s="246" t="s">
        <v>2</v>
      </c>
      <c r="P53" s="243" t="s">
        <v>33</v>
      </c>
      <c r="Q53" s="244"/>
      <c r="R53" s="245"/>
      <c r="S53" s="289" t="s">
        <v>3</v>
      </c>
      <c r="T53" s="278" t="s">
        <v>34</v>
      </c>
    </row>
    <row r="54" spans="1:20" ht="24.75" customHeight="1" thickBot="1" x14ac:dyDescent="0.35">
      <c r="A54" s="236"/>
      <c r="B54" s="240"/>
      <c r="C54" s="241"/>
      <c r="D54" s="241"/>
      <c r="E54" s="242"/>
      <c r="F54" s="236"/>
      <c r="G54" s="31" t="s">
        <v>30</v>
      </c>
      <c r="H54" s="31" t="s">
        <v>31</v>
      </c>
      <c r="I54" s="31" t="s">
        <v>32</v>
      </c>
      <c r="J54" s="247"/>
      <c r="K54" s="286"/>
      <c r="L54" s="10"/>
      <c r="M54" s="288"/>
      <c r="N54" s="290"/>
      <c r="O54" s="247"/>
      <c r="P54" s="30" t="str">
        <f>G54</f>
        <v>Б</v>
      </c>
      <c r="Q54" s="30" t="str">
        <f>H54</f>
        <v>Ж</v>
      </c>
      <c r="R54" s="32" t="str">
        <f>I54</f>
        <v>У</v>
      </c>
      <c r="S54" s="290"/>
      <c r="T54" s="279"/>
    </row>
    <row r="55" spans="1:20" ht="30" customHeight="1" x14ac:dyDescent="0.3">
      <c r="A55" s="44" t="s">
        <v>5</v>
      </c>
      <c r="B55" s="280" t="s">
        <v>142</v>
      </c>
      <c r="C55" s="280"/>
      <c r="D55" s="280"/>
      <c r="E55" s="280"/>
      <c r="F55" s="40">
        <v>130</v>
      </c>
      <c r="G55" s="40">
        <v>2.56</v>
      </c>
      <c r="H55" s="17">
        <v>7.26</v>
      </c>
      <c r="I55" s="40">
        <v>14.55</v>
      </c>
      <c r="J55" s="17">
        <v>155.79</v>
      </c>
      <c r="K55" s="79" t="s">
        <v>60</v>
      </c>
      <c r="L55" s="11"/>
      <c r="M55" s="63" t="s">
        <v>5</v>
      </c>
      <c r="N55" s="64" t="str">
        <f>B55</f>
        <v>Каша молочная жидкая пшеничная</v>
      </c>
      <c r="O55" s="68">
        <v>150</v>
      </c>
      <c r="P55" s="67">
        <v>2.84</v>
      </c>
      <c r="Q55" s="68">
        <v>8.69</v>
      </c>
      <c r="R55" s="67">
        <v>16.260000000000002</v>
      </c>
      <c r="S55" s="68">
        <v>182.1</v>
      </c>
      <c r="T55" s="83" t="str">
        <f>K55</f>
        <v>7.4</v>
      </c>
    </row>
    <row r="56" spans="1:20" ht="23.25" hidden="1" customHeight="1" x14ac:dyDescent="0.3">
      <c r="A56" s="45"/>
      <c r="B56" s="281"/>
      <c r="C56" s="281"/>
      <c r="D56" s="281"/>
      <c r="E56" s="281"/>
      <c r="F56" s="18"/>
      <c r="G56" s="18"/>
      <c r="H56" s="33"/>
      <c r="I56" s="18"/>
      <c r="J56" s="33"/>
      <c r="K56" s="80"/>
      <c r="L56" s="12"/>
      <c r="M56" s="45"/>
      <c r="N56" s="65">
        <f>B56</f>
        <v>0</v>
      </c>
      <c r="O56" s="18"/>
      <c r="P56" s="33"/>
      <c r="Q56" s="18"/>
      <c r="R56" s="33"/>
      <c r="S56" s="18"/>
      <c r="T56" s="84">
        <f>K56</f>
        <v>0</v>
      </c>
    </row>
    <row r="57" spans="1:20" ht="25.5" customHeight="1" x14ac:dyDescent="0.3">
      <c r="A57" s="45"/>
      <c r="B57" s="281" t="s">
        <v>14</v>
      </c>
      <c r="C57" s="281"/>
      <c r="D57" s="281"/>
      <c r="E57" s="281"/>
      <c r="F57" s="18">
        <v>30</v>
      </c>
      <c r="G57" s="18">
        <v>2.25</v>
      </c>
      <c r="H57" s="33">
        <v>0.87</v>
      </c>
      <c r="I57" s="18">
        <v>15.27</v>
      </c>
      <c r="J57" s="101">
        <v>79.2</v>
      </c>
      <c r="K57" s="80" t="s">
        <v>37</v>
      </c>
      <c r="L57" s="12"/>
      <c r="M57" s="45"/>
      <c r="N57" s="65" t="str">
        <f>B57</f>
        <v>Батон  (пшеничный)</v>
      </c>
      <c r="O57" s="18">
        <v>40</v>
      </c>
      <c r="P57" s="33">
        <v>3</v>
      </c>
      <c r="Q57" s="18">
        <v>1.1599999999999999</v>
      </c>
      <c r="R57" s="33">
        <v>20.36</v>
      </c>
      <c r="S57" s="18">
        <v>105.6</v>
      </c>
      <c r="T57" s="84" t="str">
        <f>K57</f>
        <v>7.8.2</v>
      </c>
    </row>
    <row r="58" spans="1:20" ht="21.75" customHeight="1" x14ac:dyDescent="0.3">
      <c r="A58" s="45"/>
      <c r="B58" s="282" t="s">
        <v>6</v>
      </c>
      <c r="C58" s="283"/>
      <c r="D58" s="283"/>
      <c r="E58" s="284"/>
      <c r="F58" s="18">
        <v>150</v>
      </c>
      <c r="G58" s="18">
        <v>2E-3</v>
      </c>
      <c r="H58" s="33"/>
      <c r="I58" s="18">
        <v>5.2709999999999999</v>
      </c>
      <c r="J58" s="101">
        <v>21.507999999999999</v>
      </c>
      <c r="K58" s="80" t="s">
        <v>48</v>
      </c>
      <c r="L58" s="12"/>
      <c r="M58" s="45"/>
      <c r="N58" s="65" t="str">
        <f>B58</f>
        <v>Чай с сахаром</v>
      </c>
      <c r="O58" s="18">
        <v>180</v>
      </c>
      <c r="P58" s="33">
        <v>2E-3</v>
      </c>
      <c r="Q58" s="18"/>
      <c r="R58" s="33">
        <v>7.1159999999999997</v>
      </c>
      <c r="S58" s="18">
        <v>28.841999999999999</v>
      </c>
      <c r="T58" s="84" t="str">
        <f>K58</f>
        <v>7.43</v>
      </c>
    </row>
    <row r="59" spans="1:20" ht="22.5" customHeight="1" thickBot="1" x14ac:dyDescent="0.35">
      <c r="A59" s="46"/>
      <c r="B59" s="282"/>
      <c r="C59" s="283"/>
      <c r="D59" s="283"/>
      <c r="E59" s="284"/>
      <c r="F59" s="41"/>
      <c r="G59" s="48"/>
      <c r="H59" s="34"/>
      <c r="I59" s="48"/>
      <c r="J59" s="47"/>
      <c r="K59" s="81"/>
      <c r="L59" s="12"/>
      <c r="M59" s="46"/>
      <c r="N59" s="66">
        <f>B59</f>
        <v>0</v>
      </c>
      <c r="O59" s="48"/>
      <c r="P59" s="34"/>
      <c r="Q59" s="48"/>
      <c r="R59" s="34"/>
      <c r="S59" s="48"/>
      <c r="T59" s="85">
        <f>K59</f>
        <v>0</v>
      </c>
    </row>
    <row r="60" spans="1:20" ht="16.2" thickBot="1" x14ac:dyDescent="0.35">
      <c r="A60" s="272" t="s">
        <v>8</v>
      </c>
      <c r="B60" s="273"/>
      <c r="C60" s="273"/>
      <c r="D60" s="273"/>
      <c r="E60" s="274"/>
      <c r="F60" s="50">
        <f>SUM(F55:F59)</f>
        <v>310</v>
      </c>
      <c r="G60" s="42">
        <f>SUM(G55:G59)</f>
        <v>4.8120000000000003</v>
      </c>
      <c r="H60" s="42">
        <f>SUM(H55:H59)</f>
        <v>8.129999999999999</v>
      </c>
      <c r="I60" s="42">
        <f>SUM(I55:I59)</f>
        <v>35.091000000000001</v>
      </c>
      <c r="J60" s="49">
        <f>SUM(J55:J59)</f>
        <v>256.49799999999999</v>
      </c>
      <c r="K60" s="21"/>
      <c r="L60" s="13"/>
      <c r="M60" s="272" t="s">
        <v>8</v>
      </c>
      <c r="N60" s="274"/>
      <c r="O60" s="42">
        <f>SUM(O55:O59)</f>
        <v>370</v>
      </c>
      <c r="P60" s="50">
        <f>SUM(P55:P59)</f>
        <v>5.8419999999999996</v>
      </c>
      <c r="Q60" s="42">
        <f>SUM(Q55:Q59)</f>
        <v>9.85</v>
      </c>
      <c r="R60" s="103">
        <f>SUM(R55:R59)</f>
        <v>43.736000000000004</v>
      </c>
      <c r="S60" s="35">
        <f>SUM(S55:S59)</f>
        <v>316.54199999999997</v>
      </c>
      <c r="T60" s="86"/>
    </row>
    <row r="61" spans="1:20" ht="63" thickBot="1" x14ac:dyDescent="0.35">
      <c r="A61" s="62" t="s">
        <v>9</v>
      </c>
      <c r="B61" s="275" t="s">
        <v>51</v>
      </c>
      <c r="C61" s="276"/>
      <c r="D61" s="276"/>
      <c r="E61" s="277"/>
      <c r="F61" s="43">
        <v>53</v>
      </c>
      <c r="G61" s="43">
        <v>0.24</v>
      </c>
      <c r="H61" s="36"/>
      <c r="I61" s="43">
        <v>6.78</v>
      </c>
      <c r="J61" s="36">
        <v>27.6</v>
      </c>
      <c r="K61" s="82" t="s">
        <v>52</v>
      </c>
      <c r="L61" s="11"/>
      <c r="M61" s="69" t="s">
        <v>9</v>
      </c>
      <c r="N61" s="70" t="str">
        <f>B61</f>
        <v>Фрукты свежие</v>
      </c>
      <c r="O61" s="43">
        <v>62</v>
      </c>
      <c r="P61" s="43">
        <v>0.28000000000000003</v>
      </c>
      <c r="Q61" s="71"/>
      <c r="R61" s="43">
        <v>7.91</v>
      </c>
      <c r="S61" s="43">
        <v>32.200000000000003</v>
      </c>
      <c r="T61" s="83" t="str">
        <f>K61</f>
        <v>8.25</v>
      </c>
    </row>
    <row r="62" spans="1:20" ht="16.5" hidden="1" customHeight="1" x14ac:dyDescent="0.3">
      <c r="A62" s="8"/>
      <c r="B62" s="267"/>
      <c r="C62" s="267"/>
      <c r="D62" s="267"/>
      <c r="E62" s="268"/>
      <c r="F62" s="20"/>
      <c r="G62" s="20"/>
      <c r="H62" s="2"/>
      <c r="I62" s="14"/>
      <c r="J62" s="14"/>
      <c r="K62" s="22"/>
      <c r="L62" s="5"/>
      <c r="M62" s="8"/>
      <c r="N62" s="23"/>
      <c r="O62" s="23"/>
      <c r="P62" s="24"/>
      <c r="Q62" s="24"/>
      <c r="R62" s="24"/>
      <c r="S62" s="14"/>
      <c r="T62" s="87"/>
    </row>
    <row r="63" spans="1:20" ht="16.2" thickBot="1" x14ac:dyDescent="0.35">
      <c r="A63" s="248" t="s">
        <v>10</v>
      </c>
      <c r="B63" s="258"/>
      <c r="C63" s="258"/>
      <c r="D63" s="258"/>
      <c r="E63" s="249"/>
      <c r="F63" s="52">
        <f>SUM(F61:F62)</f>
        <v>53</v>
      </c>
      <c r="G63" s="27">
        <f>SUM(G61:G62)</f>
        <v>0.24</v>
      </c>
      <c r="H63" s="27"/>
      <c r="I63" s="53">
        <f>SUM(I61:I62)</f>
        <v>6.78</v>
      </c>
      <c r="J63" s="53">
        <f>SUM(J61:J62)</f>
        <v>27.6</v>
      </c>
      <c r="K63" s="27"/>
      <c r="L63" s="3"/>
      <c r="M63" s="248" t="s">
        <v>10</v>
      </c>
      <c r="N63" s="258"/>
      <c r="O63" s="15">
        <f>SUM(O61:O62)</f>
        <v>62</v>
      </c>
      <c r="P63" s="27">
        <f>SUM(P61:P62)</f>
        <v>0.28000000000000003</v>
      </c>
      <c r="Q63" s="37"/>
      <c r="R63" s="27">
        <f>SUM(R61:R62)</f>
        <v>7.91</v>
      </c>
      <c r="S63" s="37">
        <f>SUM(S61:S62)</f>
        <v>32.200000000000003</v>
      </c>
      <c r="T63" s="86"/>
    </row>
    <row r="64" spans="1:20" ht="32.25" customHeight="1" x14ac:dyDescent="0.3">
      <c r="A64" s="59" t="s">
        <v>15</v>
      </c>
      <c r="B64" s="266" t="s">
        <v>111</v>
      </c>
      <c r="C64" s="267"/>
      <c r="D64" s="267"/>
      <c r="E64" s="268"/>
      <c r="F64" s="25">
        <v>15</v>
      </c>
      <c r="G64" s="25">
        <v>0.16</v>
      </c>
      <c r="H64" s="25">
        <v>0.03</v>
      </c>
      <c r="I64" s="56">
        <v>0.59</v>
      </c>
      <c r="J64" s="25">
        <v>3.02</v>
      </c>
      <c r="K64" s="89" t="s">
        <v>53</v>
      </c>
      <c r="L64" s="5"/>
      <c r="M64" s="72" t="s">
        <v>15</v>
      </c>
      <c r="N64" s="73" t="str">
        <f t="shared" ref="N64:N71" si="2">B64</f>
        <v>Огурец соленый</v>
      </c>
      <c r="O64" s="77">
        <v>20</v>
      </c>
      <c r="P64" s="77">
        <v>0.22</v>
      </c>
      <c r="Q64" s="76">
        <v>0.04</v>
      </c>
      <c r="R64" s="77">
        <v>0.79</v>
      </c>
      <c r="S64" s="77">
        <v>4.03</v>
      </c>
      <c r="T64" s="83" t="str">
        <f>K64</f>
        <v>4.10</v>
      </c>
    </row>
    <row r="65" spans="1:20" ht="33.75" customHeight="1" x14ac:dyDescent="0.3">
      <c r="A65" s="60"/>
      <c r="B65" s="252" t="s">
        <v>113</v>
      </c>
      <c r="C65" s="253"/>
      <c r="D65" s="253"/>
      <c r="E65" s="254"/>
      <c r="F65" s="19">
        <v>150</v>
      </c>
      <c r="G65" s="97">
        <v>6.83</v>
      </c>
      <c r="H65" s="97">
        <v>3.79</v>
      </c>
      <c r="I65" s="98">
        <v>13.04</v>
      </c>
      <c r="J65" s="96">
        <v>122.07</v>
      </c>
      <c r="K65" s="90" t="s">
        <v>116</v>
      </c>
      <c r="L65" s="3"/>
      <c r="M65" s="28"/>
      <c r="N65" s="74" t="str">
        <f t="shared" si="2"/>
        <v>Борщ с капустой и картофелем со сметаной</v>
      </c>
      <c r="O65" s="19">
        <v>180</v>
      </c>
      <c r="P65" s="19">
        <v>8.18</v>
      </c>
      <c r="Q65" s="39">
        <v>8.98</v>
      </c>
      <c r="R65" s="19">
        <v>15.66</v>
      </c>
      <c r="S65" s="19">
        <v>157.71</v>
      </c>
      <c r="T65" s="83" t="str">
        <f>K65</f>
        <v>2.1</v>
      </c>
    </row>
    <row r="66" spans="1:20" ht="33" customHeight="1" x14ac:dyDescent="0.3">
      <c r="A66" s="60"/>
      <c r="B66" s="252" t="s">
        <v>204</v>
      </c>
      <c r="C66" s="253"/>
      <c r="D66" s="253"/>
      <c r="E66" s="254"/>
      <c r="F66" s="19">
        <v>50</v>
      </c>
      <c r="G66" s="97">
        <f>9.12-0.13</f>
        <v>8.9899999999999984</v>
      </c>
      <c r="H66" s="97">
        <f>1.84-1.2</f>
        <v>0.64000000000000012</v>
      </c>
      <c r="I66" s="98">
        <f>3.33-0.89</f>
        <v>2.44</v>
      </c>
      <c r="J66" s="96">
        <f>63.97-15.08</f>
        <v>48.89</v>
      </c>
      <c r="K66" s="90" t="s">
        <v>118</v>
      </c>
      <c r="L66" s="6"/>
      <c r="M66" s="28"/>
      <c r="N66" s="74" t="str">
        <f t="shared" si="2"/>
        <v>Биточки из рыбы</v>
      </c>
      <c r="O66" s="19">
        <v>65</v>
      </c>
      <c r="P66" s="19">
        <f>11.36-0.27</f>
        <v>11.09</v>
      </c>
      <c r="Q66" s="39">
        <f>3.05-2.5</f>
        <v>0.54999999999999982</v>
      </c>
      <c r="R66" s="19">
        <f>4.29-1.85</f>
        <v>2.44</v>
      </c>
      <c r="S66" s="19">
        <f>90.78-31.39</f>
        <v>59.39</v>
      </c>
      <c r="T66" s="95" t="str">
        <f t="shared" ref="T66:T71" si="3">K66</f>
        <v>3.13.1</v>
      </c>
    </row>
    <row r="67" spans="1:20" ht="22.5" customHeight="1" x14ac:dyDescent="0.3">
      <c r="A67" s="60"/>
      <c r="B67" s="252" t="s">
        <v>119</v>
      </c>
      <c r="C67" s="253"/>
      <c r="D67" s="253"/>
      <c r="E67" s="254"/>
      <c r="F67" s="19">
        <v>25</v>
      </c>
      <c r="G67" s="97">
        <v>0.13</v>
      </c>
      <c r="H67" s="97">
        <v>1.2</v>
      </c>
      <c r="I67" s="98">
        <v>0.89</v>
      </c>
      <c r="J67" s="19">
        <v>15.08</v>
      </c>
      <c r="K67" s="90" t="s">
        <v>120</v>
      </c>
      <c r="L67" s="6"/>
      <c r="M67" s="28"/>
      <c r="N67" s="74" t="str">
        <f t="shared" si="2"/>
        <v>Соус белый</v>
      </c>
      <c r="O67" s="19">
        <v>30</v>
      </c>
      <c r="P67" s="19">
        <v>0.27</v>
      </c>
      <c r="Q67" s="39">
        <v>2.5</v>
      </c>
      <c r="R67" s="19">
        <v>1.85</v>
      </c>
      <c r="S67" s="19">
        <v>31.39</v>
      </c>
      <c r="T67" s="95" t="str">
        <f t="shared" si="3"/>
        <v>5.5</v>
      </c>
    </row>
    <row r="68" spans="1:20" ht="21.75" customHeight="1" x14ac:dyDescent="0.3">
      <c r="A68" s="60"/>
      <c r="B68" s="252" t="s">
        <v>205</v>
      </c>
      <c r="C68" s="253"/>
      <c r="D68" s="253"/>
      <c r="E68" s="254"/>
      <c r="F68" s="19">
        <v>110</v>
      </c>
      <c r="G68" s="97">
        <v>3</v>
      </c>
      <c r="H68" s="97">
        <v>3.8</v>
      </c>
      <c r="I68" s="98">
        <v>20.9</v>
      </c>
      <c r="J68" s="19">
        <v>129.30000000000001</v>
      </c>
      <c r="K68" s="90" t="s">
        <v>121</v>
      </c>
      <c r="L68" s="6"/>
      <c r="M68" s="60"/>
      <c r="N68" s="74" t="str">
        <f t="shared" si="2"/>
        <v>Картофельное пюре</v>
      </c>
      <c r="O68" s="19">
        <v>130</v>
      </c>
      <c r="P68" s="19">
        <v>3.6</v>
      </c>
      <c r="Q68" s="39">
        <v>4.7</v>
      </c>
      <c r="R68" s="19">
        <v>24.7</v>
      </c>
      <c r="S68" s="19">
        <v>155.19999999999999</v>
      </c>
      <c r="T68" s="95" t="str">
        <f t="shared" si="3"/>
        <v>4.9</v>
      </c>
    </row>
    <row r="69" spans="1:20" ht="31.5" customHeight="1" x14ac:dyDescent="0.3">
      <c r="A69" s="60"/>
      <c r="B69" s="252" t="s">
        <v>57</v>
      </c>
      <c r="C69" s="253"/>
      <c r="D69" s="253"/>
      <c r="E69" s="254"/>
      <c r="F69" s="19">
        <v>150</v>
      </c>
      <c r="G69" s="97">
        <v>0.25</v>
      </c>
      <c r="H69" s="97"/>
      <c r="I69" s="98">
        <v>9.81</v>
      </c>
      <c r="J69" s="19">
        <v>40.22</v>
      </c>
      <c r="K69" s="90" t="s">
        <v>58</v>
      </c>
      <c r="L69" s="6"/>
      <c r="M69" s="28"/>
      <c r="N69" s="74" t="str">
        <f t="shared" si="2"/>
        <v>Компот из сухофруктов</v>
      </c>
      <c r="O69" s="19">
        <v>180</v>
      </c>
      <c r="P69" s="19">
        <v>0.31</v>
      </c>
      <c r="Q69" s="39"/>
      <c r="R69" s="19">
        <v>12.63</v>
      </c>
      <c r="S69" s="19">
        <v>44.54</v>
      </c>
      <c r="T69" s="95" t="str">
        <f t="shared" si="3"/>
        <v>8.2</v>
      </c>
    </row>
    <row r="70" spans="1:20" ht="24" customHeight="1" x14ac:dyDescent="0.3">
      <c r="A70" s="60"/>
      <c r="B70" s="252" t="s">
        <v>16</v>
      </c>
      <c r="C70" s="253"/>
      <c r="D70" s="253"/>
      <c r="E70" s="254"/>
      <c r="F70" s="19">
        <v>25</v>
      </c>
      <c r="G70" s="97">
        <v>2.0299999999999998</v>
      </c>
      <c r="H70" s="97">
        <v>0.25</v>
      </c>
      <c r="I70" s="98">
        <v>12.2</v>
      </c>
      <c r="J70" s="19">
        <v>60.5</v>
      </c>
      <c r="K70" s="90" t="s">
        <v>37</v>
      </c>
      <c r="L70" s="6"/>
      <c r="M70" s="60"/>
      <c r="N70" s="74" t="str">
        <f t="shared" si="2"/>
        <v>Хлеб пшеничный</v>
      </c>
      <c r="O70" s="19">
        <v>35</v>
      </c>
      <c r="P70" s="19">
        <v>2.84</v>
      </c>
      <c r="Q70" s="39">
        <v>0.35</v>
      </c>
      <c r="R70" s="19">
        <v>17.079999999999998</v>
      </c>
      <c r="S70" s="19">
        <v>84.7</v>
      </c>
      <c r="T70" s="95" t="str">
        <f t="shared" si="3"/>
        <v>7.8.2</v>
      </c>
    </row>
    <row r="71" spans="1:20" ht="25.5" customHeight="1" thickBot="1" x14ac:dyDescent="0.35">
      <c r="A71" s="61"/>
      <c r="B71" s="255" t="s">
        <v>29</v>
      </c>
      <c r="C71" s="256"/>
      <c r="D71" s="256"/>
      <c r="E71" s="257"/>
      <c r="F71" s="26">
        <v>30</v>
      </c>
      <c r="G71" s="99">
        <v>3.9</v>
      </c>
      <c r="H71" s="99">
        <v>0.9</v>
      </c>
      <c r="I71" s="100">
        <v>12</v>
      </c>
      <c r="J71" s="54">
        <v>75</v>
      </c>
      <c r="K71" s="91" t="s">
        <v>37</v>
      </c>
      <c r="L71" s="6"/>
      <c r="M71" s="29"/>
      <c r="N71" s="75" t="str">
        <f t="shared" si="2"/>
        <v>Хлеб ржаной</v>
      </c>
      <c r="O71" s="78">
        <v>40</v>
      </c>
      <c r="P71" s="108">
        <v>5.2</v>
      </c>
      <c r="Q71" s="109">
        <v>1.2</v>
      </c>
      <c r="R71" s="108">
        <v>16</v>
      </c>
      <c r="S71" s="110">
        <v>100</v>
      </c>
      <c r="T71" s="95" t="str">
        <f t="shared" si="3"/>
        <v>7.8.2</v>
      </c>
    </row>
    <row r="72" spans="1:20" ht="16.2" thickBot="1" x14ac:dyDescent="0.35">
      <c r="A72" s="248" t="s">
        <v>11</v>
      </c>
      <c r="B72" s="258"/>
      <c r="C72" s="258"/>
      <c r="D72" s="258"/>
      <c r="E72" s="249"/>
      <c r="F72" s="55">
        <f>SUM(F64:F71)</f>
        <v>555</v>
      </c>
      <c r="G72" s="52">
        <f>SUM(G64:G71)</f>
        <v>25.29</v>
      </c>
      <c r="H72" s="27">
        <f>SUM(H64:H71)</f>
        <v>10.610000000000001</v>
      </c>
      <c r="I72" s="53">
        <f>SUM(I64:I71)</f>
        <v>71.87</v>
      </c>
      <c r="J72" s="37">
        <f>SUM(J64:J71)</f>
        <v>494.08000000000004</v>
      </c>
      <c r="K72" s="92"/>
      <c r="L72" s="6"/>
      <c r="M72" s="248" t="s">
        <v>11</v>
      </c>
      <c r="N72" s="259"/>
      <c r="O72" s="37">
        <f>SUM(O64:O71)</f>
        <v>680</v>
      </c>
      <c r="P72" s="27">
        <f>SUM(P64:P71)</f>
        <v>31.71</v>
      </c>
      <c r="Q72" s="37">
        <f>SUM(Q64:Q71)</f>
        <v>18.32</v>
      </c>
      <c r="R72" s="27">
        <f>SUM(R64:R71)</f>
        <v>91.15</v>
      </c>
      <c r="S72" s="37">
        <f>SUM(S64:S71)</f>
        <v>636.96</v>
      </c>
      <c r="T72" s="86"/>
    </row>
    <row r="73" spans="1:20" ht="23.25" customHeight="1" x14ac:dyDescent="0.3">
      <c r="A73" s="59" t="s">
        <v>12</v>
      </c>
      <c r="B73" s="266" t="s">
        <v>206</v>
      </c>
      <c r="C73" s="267"/>
      <c r="D73" s="267"/>
      <c r="E73" s="268"/>
      <c r="F73" s="25">
        <v>54</v>
      </c>
      <c r="G73" s="25">
        <v>8.2850000000000001</v>
      </c>
      <c r="H73" s="38">
        <v>9.9350000000000005</v>
      </c>
      <c r="I73" s="25">
        <v>17.414999999999999</v>
      </c>
      <c r="J73" s="38">
        <v>191.26</v>
      </c>
      <c r="K73" s="89" t="s">
        <v>208</v>
      </c>
      <c r="L73" s="5"/>
      <c r="M73" s="72" t="str">
        <f>A73</f>
        <v>Полдник</v>
      </c>
      <c r="N73" s="73" t="str">
        <f>B73</f>
        <v xml:space="preserve">Пудинг из творога </v>
      </c>
      <c r="O73" s="77">
        <v>66</v>
      </c>
      <c r="P73" s="51">
        <v>10.208</v>
      </c>
      <c r="Q73" s="76">
        <v>12.46</v>
      </c>
      <c r="R73" s="51">
        <v>22.023</v>
      </c>
      <c r="S73" s="77">
        <v>239.42</v>
      </c>
      <c r="T73" s="83" t="str">
        <f>K73</f>
        <v>8.11</v>
      </c>
    </row>
    <row r="74" spans="1:20" ht="18.75" customHeight="1" x14ac:dyDescent="0.3">
      <c r="A74" s="60"/>
      <c r="B74" s="252" t="s">
        <v>207</v>
      </c>
      <c r="C74" s="253"/>
      <c r="D74" s="253"/>
      <c r="E74" s="254"/>
      <c r="F74" s="19">
        <v>10</v>
      </c>
      <c r="G74" s="19">
        <v>0.41</v>
      </c>
      <c r="H74" s="39">
        <v>2.37</v>
      </c>
      <c r="I74" s="19">
        <v>3.58</v>
      </c>
      <c r="J74" s="39">
        <v>34.340000000000003</v>
      </c>
      <c r="K74" s="90" t="s">
        <v>123</v>
      </c>
      <c r="L74" s="6"/>
      <c r="M74" s="60"/>
      <c r="N74" s="74" t="str">
        <f>B74</f>
        <v>Соус сметанный сладкий</v>
      </c>
      <c r="O74" s="19">
        <v>15</v>
      </c>
      <c r="P74" s="19">
        <v>0.55000000000000004</v>
      </c>
      <c r="Q74" s="39">
        <v>3.26</v>
      </c>
      <c r="R74" s="19">
        <v>5.31</v>
      </c>
      <c r="S74" s="19">
        <v>49.22</v>
      </c>
      <c r="T74" s="83" t="str">
        <f>K74</f>
        <v>5.9.2</v>
      </c>
    </row>
    <row r="75" spans="1:20" ht="20.25" customHeight="1" x14ac:dyDescent="0.3">
      <c r="A75" s="60"/>
      <c r="B75" s="295" t="s">
        <v>6</v>
      </c>
      <c r="C75" s="295"/>
      <c r="D75" s="295"/>
      <c r="E75" s="295"/>
      <c r="F75" s="19">
        <v>150</v>
      </c>
      <c r="G75" s="19">
        <v>2E-3</v>
      </c>
      <c r="H75" s="39"/>
      <c r="I75" s="19">
        <v>5.2709999999999999</v>
      </c>
      <c r="J75" s="39">
        <v>21.507999999999999</v>
      </c>
      <c r="K75" s="90" t="s">
        <v>48</v>
      </c>
      <c r="L75" s="6"/>
      <c r="M75" s="60"/>
      <c r="N75" s="74" t="str">
        <f>B75</f>
        <v>Чай с сахаром</v>
      </c>
      <c r="O75" s="19">
        <v>180</v>
      </c>
      <c r="P75" s="19">
        <v>2E-3</v>
      </c>
      <c r="Q75" s="39"/>
      <c r="R75" s="19">
        <v>7.1159999999999997</v>
      </c>
      <c r="S75" s="19">
        <v>28.841999999999999</v>
      </c>
      <c r="T75" s="83" t="str">
        <f>K75</f>
        <v>7.43</v>
      </c>
    </row>
    <row r="76" spans="1:20" ht="15.75" customHeight="1" thickBot="1" x14ac:dyDescent="0.35">
      <c r="A76" s="61"/>
      <c r="B76" s="291"/>
      <c r="C76" s="292"/>
      <c r="D76" s="292"/>
      <c r="E76" s="293"/>
      <c r="F76" s="26"/>
      <c r="G76" s="54"/>
      <c r="H76" s="58"/>
      <c r="I76" s="54"/>
      <c r="J76" s="57"/>
      <c r="K76" s="93"/>
      <c r="L76" s="6"/>
      <c r="M76" s="61"/>
      <c r="N76" s="75"/>
      <c r="O76" s="61"/>
      <c r="P76" s="61"/>
      <c r="Q76" s="75"/>
      <c r="R76" s="61"/>
      <c r="S76" s="78"/>
      <c r="T76" s="83">
        <f>K76</f>
        <v>0</v>
      </c>
    </row>
    <row r="77" spans="1:20" ht="21.75" customHeight="1" thickBot="1" x14ac:dyDescent="0.35">
      <c r="A77" s="248" t="s">
        <v>13</v>
      </c>
      <c r="B77" s="258"/>
      <c r="C77" s="258"/>
      <c r="D77" s="258"/>
      <c r="E77" s="249"/>
      <c r="F77" s="27">
        <f>SUM(F73:F76)</f>
        <v>214</v>
      </c>
      <c r="G77" s="52">
        <f>SUM(G73:G76)</f>
        <v>8.697000000000001</v>
      </c>
      <c r="H77" s="27">
        <f>SUM(H73:H76)</f>
        <v>12.305</v>
      </c>
      <c r="I77" s="53">
        <f>SUM(I73:I76)</f>
        <v>26.265999999999998</v>
      </c>
      <c r="J77" s="27">
        <f>SUM(J73:J76)</f>
        <v>247.108</v>
      </c>
      <c r="K77" s="92"/>
      <c r="L77" s="6"/>
      <c r="M77" s="248" t="s">
        <v>13</v>
      </c>
      <c r="N77" s="249"/>
      <c r="O77" s="27">
        <f>SUM(O73:O76)</f>
        <v>261</v>
      </c>
      <c r="P77" s="52">
        <f>SUM(P73:P76)</f>
        <v>10.760000000000002</v>
      </c>
      <c r="Q77" s="27">
        <f>SUM(Q73:Q76)</f>
        <v>15.72</v>
      </c>
      <c r="R77" s="53">
        <f>SUM(R73:R76)</f>
        <v>34.448999999999998</v>
      </c>
      <c r="S77" s="37">
        <f>SUM(S73:S76)</f>
        <v>317.48199999999997</v>
      </c>
      <c r="T77" s="86"/>
    </row>
    <row r="78" spans="1:20" ht="16.2" thickBot="1" x14ac:dyDescent="0.35">
      <c r="A78" s="250" t="s">
        <v>17</v>
      </c>
      <c r="B78" s="251"/>
      <c r="C78" s="251"/>
      <c r="D78" s="251"/>
      <c r="E78" s="251"/>
      <c r="F78" s="104">
        <f>F60+F63+F72+F77</f>
        <v>1132</v>
      </c>
      <c r="G78" s="104">
        <f>G60+G63+G72+G77</f>
        <v>39.039000000000001</v>
      </c>
      <c r="H78" s="106">
        <f>H60+H63+H72+H77</f>
        <v>31.045000000000002</v>
      </c>
      <c r="I78" s="107">
        <f>I60+I63+I72+I77</f>
        <v>140.00700000000001</v>
      </c>
      <c r="J78" s="105">
        <f>J60+J63+J72+J77</f>
        <v>1025.2860000000001</v>
      </c>
      <c r="K78" s="94"/>
      <c r="L78" s="7"/>
      <c r="M78" s="250" t="str">
        <f>A78</f>
        <v>Итого за день:</v>
      </c>
      <c r="N78" s="251"/>
      <c r="O78" s="106">
        <f>O60+O63+O72+O77</f>
        <v>1373</v>
      </c>
      <c r="P78" s="105">
        <f>P60+P63+P72+P77</f>
        <v>48.591999999999999</v>
      </c>
      <c r="Q78" s="106">
        <f>Q60+Q63+Q72+Q77</f>
        <v>43.89</v>
      </c>
      <c r="R78" s="105">
        <f>R60+R63+R72+R77</f>
        <v>177.245</v>
      </c>
      <c r="S78" s="106">
        <f>S60+S63+S72+S77</f>
        <v>1303.184</v>
      </c>
      <c r="T78" s="88"/>
    </row>
    <row r="79" spans="1:20" x14ac:dyDescent="0.3">
      <c r="K79" s="7"/>
    </row>
    <row r="80" spans="1:20" x14ac:dyDescent="0.3">
      <c r="K80" s="7"/>
    </row>
    <row r="81" spans="1:20" x14ac:dyDescent="0.3">
      <c r="K81" s="7"/>
    </row>
    <row r="82" spans="1:20" x14ac:dyDescent="0.3">
      <c r="K82" s="7"/>
    </row>
    <row r="83" spans="1:20" x14ac:dyDescent="0.3">
      <c r="K83" s="7"/>
    </row>
    <row r="84" spans="1:20" x14ac:dyDescent="0.3">
      <c r="K84" s="7"/>
    </row>
    <row r="85" spans="1:20" x14ac:dyDescent="0.3">
      <c r="K85" s="7"/>
    </row>
    <row r="86" spans="1:20" x14ac:dyDescent="0.3">
      <c r="K86" s="7"/>
    </row>
    <row r="87" spans="1:20" x14ac:dyDescent="0.3">
      <c r="K87" s="7"/>
    </row>
    <row r="88" spans="1:20" x14ac:dyDescent="0.3">
      <c r="K88" s="7"/>
    </row>
    <row r="89" spans="1:20" ht="15.75" customHeight="1" x14ac:dyDescent="0.3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132"/>
      <c r="L89" s="132"/>
      <c r="M89" s="270"/>
      <c r="N89" s="270"/>
      <c r="O89" s="270"/>
      <c r="P89" s="270"/>
      <c r="Q89" s="270"/>
      <c r="R89" s="270"/>
      <c r="S89" s="270"/>
    </row>
    <row r="90" spans="1:20" ht="15.75" customHeight="1" x14ac:dyDescent="0.3">
      <c r="A90" s="270" t="s">
        <v>92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3"/>
      <c r="Q90" s="270" t="s">
        <v>92</v>
      </c>
      <c r="R90" s="270"/>
      <c r="S90" s="270"/>
      <c r="T90" s="270"/>
    </row>
    <row r="91" spans="1:20" ht="15.75" customHeight="1" x14ac:dyDescent="0.3">
      <c r="A91" s="270" t="s">
        <v>93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3"/>
      <c r="Q91" s="270" t="s">
        <v>93</v>
      </c>
      <c r="R91" s="270"/>
      <c r="S91" s="270"/>
      <c r="T91" s="270"/>
    </row>
    <row r="92" spans="1:20" ht="15.75" customHeight="1" x14ac:dyDescent="0.3">
      <c r="A92" s="270" t="s">
        <v>94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3"/>
      <c r="Q92" s="270" t="s">
        <v>94</v>
      </c>
      <c r="R92" s="270"/>
      <c r="S92" s="270"/>
      <c r="T92" s="270"/>
    </row>
    <row r="93" spans="1:20" ht="15.75" customHeight="1" x14ac:dyDescent="0.3">
      <c r="A93" s="270" t="s">
        <v>95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3"/>
      <c r="Q93" s="270" t="s">
        <v>96</v>
      </c>
      <c r="R93" s="270"/>
      <c r="S93" s="270"/>
      <c r="T93" s="270"/>
    </row>
    <row r="94" spans="1:20" ht="15.6" x14ac:dyDescent="0.3">
      <c r="A94" s="294"/>
      <c r="B94" s="294"/>
      <c r="C94" s="294"/>
      <c r="D94" s="294"/>
      <c r="E94" s="294"/>
      <c r="F94" s="294"/>
      <c r="G94" s="294"/>
      <c r="H94" s="130"/>
      <c r="I94" s="3"/>
      <c r="J94" s="3"/>
      <c r="K94" s="3"/>
      <c r="L94" s="3"/>
      <c r="Q94" s="294" t="s">
        <v>0</v>
      </c>
      <c r="R94" s="294"/>
      <c r="S94" s="294"/>
      <c r="T94" s="294"/>
    </row>
    <row r="95" spans="1:20" ht="15.6" x14ac:dyDescent="0.3">
      <c r="A95" s="294" t="s">
        <v>97</v>
      </c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3"/>
      <c r="M95" s="294" t="s">
        <v>97</v>
      </c>
      <c r="N95" s="294"/>
      <c r="O95" s="294"/>
      <c r="P95" s="294"/>
      <c r="Q95" s="294"/>
      <c r="R95" s="294"/>
      <c r="S95" s="294"/>
      <c r="T95" s="294"/>
    </row>
    <row r="96" spans="1:20" ht="15.75" customHeight="1" x14ac:dyDescent="0.3">
      <c r="A96" s="294" t="s">
        <v>98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3"/>
      <c r="M96" s="294" t="s">
        <v>99</v>
      </c>
      <c r="N96" s="294"/>
      <c r="O96" s="294"/>
      <c r="P96" s="294"/>
      <c r="Q96" s="294"/>
      <c r="R96" s="294"/>
      <c r="S96" s="294"/>
      <c r="T96" s="294"/>
    </row>
    <row r="97" spans="1:20" ht="15.75" customHeight="1" x14ac:dyDescent="0.3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K97" s="132"/>
      <c r="L97" s="132"/>
      <c r="M97" s="270"/>
      <c r="N97" s="270"/>
      <c r="O97" s="270"/>
      <c r="P97" s="270"/>
      <c r="Q97" s="270"/>
      <c r="R97" s="270"/>
      <c r="S97" s="270"/>
    </row>
    <row r="98" spans="1:20" x14ac:dyDescent="0.3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133"/>
      <c r="L98" s="133"/>
      <c r="M98" s="233"/>
      <c r="N98" s="233"/>
      <c r="O98" s="233"/>
      <c r="P98" s="233"/>
      <c r="Q98" s="233"/>
      <c r="R98" s="233"/>
      <c r="S98" s="233"/>
    </row>
    <row r="99" spans="1:20" ht="21" thickBot="1" x14ac:dyDescent="0.35">
      <c r="A99" s="234" t="s">
        <v>209</v>
      </c>
      <c r="B99" s="234"/>
      <c r="C99" s="234"/>
      <c r="D99" s="234"/>
      <c r="E99" s="234"/>
      <c r="F99" s="234"/>
      <c r="G99" s="234"/>
      <c r="H99" s="234"/>
      <c r="I99" s="234"/>
      <c r="J99" s="234"/>
      <c r="K99" s="16"/>
      <c r="L99" s="9"/>
      <c r="M99" s="234" t="s">
        <v>210</v>
      </c>
      <c r="N99" s="234"/>
      <c r="O99" s="234"/>
      <c r="P99" s="234"/>
      <c r="Q99" s="234"/>
      <c r="R99" s="234"/>
      <c r="S99" s="234"/>
    </row>
    <row r="100" spans="1:20" ht="20.25" customHeight="1" thickBot="1" x14ac:dyDescent="0.35">
      <c r="A100" s="235" t="s">
        <v>1</v>
      </c>
      <c r="B100" s="237" t="s">
        <v>4</v>
      </c>
      <c r="C100" s="238"/>
      <c r="D100" s="238"/>
      <c r="E100" s="239"/>
      <c r="F100" s="235" t="s">
        <v>2</v>
      </c>
      <c r="G100" s="243" t="s">
        <v>33</v>
      </c>
      <c r="H100" s="244"/>
      <c r="I100" s="245"/>
      <c r="J100" s="246" t="s">
        <v>3</v>
      </c>
      <c r="K100" s="285" t="s">
        <v>34</v>
      </c>
      <c r="L100" s="9"/>
      <c r="M100" s="287" t="s">
        <v>1</v>
      </c>
      <c r="N100" s="289" t="s">
        <v>4</v>
      </c>
      <c r="O100" s="246" t="s">
        <v>2</v>
      </c>
      <c r="P100" s="243" t="s">
        <v>33</v>
      </c>
      <c r="Q100" s="244"/>
      <c r="R100" s="245"/>
      <c r="S100" s="289" t="s">
        <v>3</v>
      </c>
      <c r="T100" s="278" t="s">
        <v>34</v>
      </c>
    </row>
    <row r="101" spans="1:20" ht="24.75" customHeight="1" thickBot="1" x14ac:dyDescent="0.35">
      <c r="A101" s="236"/>
      <c r="B101" s="240"/>
      <c r="C101" s="241"/>
      <c r="D101" s="241"/>
      <c r="E101" s="242"/>
      <c r="F101" s="236"/>
      <c r="G101" s="31" t="s">
        <v>30</v>
      </c>
      <c r="H101" s="31" t="s">
        <v>31</v>
      </c>
      <c r="I101" s="31" t="s">
        <v>32</v>
      </c>
      <c r="J101" s="247"/>
      <c r="K101" s="286"/>
      <c r="L101" s="10"/>
      <c r="M101" s="288"/>
      <c r="N101" s="290"/>
      <c r="O101" s="247"/>
      <c r="P101" s="131" t="str">
        <f>G101</f>
        <v>Б</v>
      </c>
      <c r="Q101" s="131" t="str">
        <f>H101</f>
        <v>Ж</v>
      </c>
      <c r="R101" s="129" t="str">
        <f>I101</f>
        <v>У</v>
      </c>
      <c r="S101" s="290"/>
      <c r="T101" s="279"/>
    </row>
    <row r="102" spans="1:20" ht="25.5" customHeight="1" x14ac:dyDescent="0.3">
      <c r="A102" s="44" t="s">
        <v>5</v>
      </c>
      <c r="B102" s="280" t="s">
        <v>69</v>
      </c>
      <c r="C102" s="280"/>
      <c r="D102" s="280"/>
      <c r="E102" s="280"/>
      <c r="F102" s="40">
        <v>130</v>
      </c>
      <c r="G102" s="40">
        <v>2.72</v>
      </c>
      <c r="H102" s="17">
        <v>8.2200000000000006</v>
      </c>
      <c r="I102" s="40">
        <v>14.05</v>
      </c>
      <c r="J102" s="17">
        <v>160.99</v>
      </c>
      <c r="K102" s="79" t="s">
        <v>60</v>
      </c>
      <c r="L102" s="11"/>
      <c r="M102" s="63" t="s">
        <v>5</v>
      </c>
      <c r="N102" s="64" t="str">
        <f>B102</f>
        <v>Каша молочная жидкая овсяная</v>
      </c>
      <c r="O102" s="68">
        <v>150</v>
      </c>
      <c r="P102" s="67">
        <v>3.02</v>
      </c>
      <c r="Q102" s="68">
        <v>9.74</v>
      </c>
      <c r="R102" s="67">
        <v>15.71</v>
      </c>
      <c r="S102" s="68">
        <v>187.82</v>
      </c>
      <c r="T102" s="83" t="str">
        <f>K102</f>
        <v>7.4</v>
      </c>
    </row>
    <row r="103" spans="1:20" ht="23.25" hidden="1" customHeight="1" x14ac:dyDescent="0.3">
      <c r="A103" s="45"/>
      <c r="B103" s="281"/>
      <c r="C103" s="281"/>
      <c r="D103" s="281"/>
      <c r="E103" s="281"/>
      <c r="F103" s="18"/>
      <c r="G103" s="18"/>
      <c r="H103" s="33"/>
      <c r="I103" s="18"/>
      <c r="J103" s="33"/>
      <c r="K103" s="80"/>
      <c r="L103" s="12"/>
      <c r="M103" s="45"/>
      <c r="N103" s="65">
        <f>B103</f>
        <v>0</v>
      </c>
      <c r="O103" s="18"/>
      <c r="P103" s="33"/>
      <c r="Q103" s="18"/>
      <c r="R103" s="33"/>
      <c r="S103" s="18"/>
      <c r="T103" s="84">
        <f>K103</f>
        <v>0</v>
      </c>
    </row>
    <row r="104" spans="1:20" ht="20.25" customHeight="1" x14ac:dyDescent="0.3">
      <c r="A104" s="45"/>
      <c r="B104" s="281" t="s">
        <v>14</v>
      </c>
      <c r="C104" s="281"/>
      <c r="D104" s="281"/>
      <c r="E104" s="281"/>
      <c r="F104" s="18">
        <v>30</v>
      </c>
      <c r="G104" s="18">
        <v>2.25</v>
      </c>
      <c r="H104" s="33">
        <v>0.87</v>
      </c>
      <c r="I104" s="18">
        <v>15.27</v>
      </c>
      <c r="J104" s="101">
        <v>79.2</v>
      </c>
      <c r="K104" s="80" t="s">
        <v>37</v>
      </c>
      <c r="L104" s="12"/>
      <c r="M104" s="45"/>
      <c r="N104" s="65" t="str">
        <f>B104</f>
        <v>Батон  (пшеничный)</v>
      </c>
      <c r="O104" s="18">
        <v>40</v>
      </c>
      <c r="P104" s="33">
        <v>3</v>
      </c>
      <c r="Q104" s="18">
        <v>1.1599999999999999</v>
      </c>
      <c r="R104" s="33">
        <v>20.36</v>
      </c>
      <c r="S104" s="18">
        <v>105.6</v>
      </c>
      <c r="T104" s="84" t="str">
        <f>K104</f>
        <v>7.8.2</v>
      </c>
    </row>
    <row r="105" spans="1:20" ht="20.25" customHeight="1" thickBot="1" x14ac:dyDescent="0.35">
      <c r="A105" s="45"/>
      <c r="B105" s="282" t="s">
        <v>6</v>
      </c>
      <c r="C105" s="283"/>
      <c r="D105" s="283"/>
      <c r="E105" s="284"/>
      <c r="F105" s="18">
        <v>150</v>
      </c>
      <c r="G105" s="18">
        <v>2E-3</v>
      </c>
      <c r="H105" s="33"/>
      <c r="I105" s="18">
        <v>5.2709999999999999</v>
      </c>
      <c r="J105" s="101">
        <v>21.507999999999999</v>
      </c>
      <c r="K105" s="80" t="s">
        <v>48</v>
      </c>
      <c r="L105" s="12"/>
      <c r="M105" s="45"/>
      <c r="N105" s="65" t="str">
        <f>B105</f>
        <v>Чай с сахаром</v>
      </c>
      <c r="O105" s="18">
        <v>180</v>
      </c>
      <c r="P105" s="33">
        <v>2E-3</v>
      </c>
      <c r="Q105" s="18"/>
      <c r="R105" s="33">
        <v>7.1159999999999997</v>
      </c>
      <c r="S105" s="18">
        <v>28.841999999999999</v>
      </c>
      <c r="T105" s="84" t="str">
        <f>K105</f>
        <v>7.43</v>
      </c>
    </row>
    <row r="106" spans="1:20" ht="22.5" hidden="1" customHeight="1" thickBot="1" x14ac:dyDescent="0.35">
      <c r="A106" s="46"/>
      <c r="B106" s="282"/>
      <c r="C106" s="283"/>
      <c r="D106" s="283"/>
      <c r="E106" s="284"/>
      <c r="F106" s="41"/>
      <c r="G106" s="48"/>
      <c r="H106" s="34"/>
      <c r="I106" s="48"/>
      <c r="J106" s="47"/>
      <c r="K106" s="81"/>
      <c r="L106" s="12"/>
      <c r="M106" s="46"/>
      <c r="N106" s="66">
        <f>B106</f>
        <v>0</v>
      </c>
      <c r="O106" s="48"/>
      <c r="P106" s="34"/>
      <c r="Q106" s="48"/>
      <c r="R106" s="34"/>
      <c r="S106" s="48"/>
      <c r="T106" s="85">
        <f>K106</f>
        <v>0</v>
      </c>
    </row>
    <row r="107" spans="1:20" ht="20.25" customHeight="1" thickBot="1" x14ac:dyDescent="0.35">
      <c r="A107" s="272" t="s">
        <v>8</v>
      </c>
      <c r="B107" s="273"/>
      <c r="C107" s="273"/>
      <c r="D107" s="273"/>
      <c r="E107" s="274"/>
      <c r="F107" s="50">
        <f>SUM(F102:F106)</f>
        <v>310</v>
      </c>
      <c r="G107" s="42">
        <f>SUM(G102:G106)</f>
        <v>4.9720000000000004</v>
      </c>
      <c r="H107" s="42">
        <f>SUM(H102:H106)</f>
        <v>9.09</v>
      </c>
      <c r="I107" s="42">
        <f>SUM(I102:I106)</f>
        <v>34.591000000000001</v>
      </c>
      <c r="J107" s="49">
        <f>SUM(J102:J106)</f>
        <v>261.69799999999998</v>
      </c>
      <c r="K107" s="21"/>
      <c r="L107" s="13"/>
      <c r="M107" s="272" t="s">
        <v>8</v>
      </c>
      <c r="N107" s="274"/>
      <c r="O107" s="42">
        <f>SUM(O102:O106)</f>
        <v>370</v>
      </c>
      <c r="P107" s="50">
        <f>SUM(P102:P106)</f>
        <v>6.0219999999999994</v>
      </c>
      <c r="Q107" s="42">
        <f>SUM(Q102:Q106)</f>
        <v>10.9</v>
      </c>
      <c r="R107" s="103">
        <f>SUM(R102:R106)</f>
        <v>43.186</v>
      </c>
      <c r="S107" s="35">
        <f>SUM(S102:S106)</f>
        <v>322.26199999999994</v>
      </c>
      <c r="T107" s="86"/>
    </row>
    <row r="108" spans="1:20" ht="78.599999999999994" thickBot="1" x14ac:dyDescent="0.35">
      <c r="A108" s="62" t="s">
        <v>9</v>
      </c>
      <c r="B108" s="275" t="s">
        <v>22</v>
      </c>
      <c r="C108" s="276"/>
      <c r="D108" s="276"/>
      <c r="E108" s="277"/>
      <c r="F108" s="43">
        <v>100</v>
      </c>
      <c r="G108" s="43">
        <v>0.2</v>
      </c>
      <c r="H108" s="36"/>
      <c r="I108" s="43">
        <v>5.99</v>
      </c>
      <c r="J108" s="36">
        <v>24.62</v>
      </c>
      <c r="K108" s="82" t="s">
        <v>40</v>
      </c>
      <c r="L108" s="11"/>
      <c r="M108" s="69" t="s">
        <v>9</v>
      </c>
      <c r="N108" s="70" t="str">
        <f>B108</f>
        <v>Напиток из плодов шиповника</v>
      </c>
      <c r="O108" s="43">
        <v>100</v>
      </c>
      <c r="P108" s="43">
        <v>0.28000000000000003</v>
      </c>
      <c r="Q108" s="71"/>
      <c r="R108" s="43">
        <v>9.19</v>
      </c>
      <c r="S108" s="43">
        <v>29.68</v>
      </c>
      <c r="T108" s="83" t="str">
        <f>K108</f>
        <v>8.2.1</v>
      </c>
    </row>
    <row r="109" spans="1:20" ht="16.5" hidden="1" customHeight="1" x14ac:dyDescent="0.3">
      <c r="A109" s="8"/>
      <c r="B109" s="267"/>
      <c r="C109" s="267"/>
      <c r="D109" s="267"/>
      <c r="E109" s="268"/>
      <c r="F109" s="20"/>
      <c r="G109" s="20"/>
      <c r="H109" s="130"/>
      <c r="I109" s="14"/>
      <c r="J109" s="14"/>
      <c r="K109" s="22"/>
      <c r="L109" s="5"/>
      <c r="M109" s="8"/>
      <c r="N109" s="23"/>
      <c r="O109" s="23"/>
      <c r="P109" s="24"/>
      <c r="Q109" s="24"/>
      <c r="R109" s="24"/>
      <c r="S109" s="14"/>
      <c r="T109" s="87"/>
    </row>
    <row r="110" spans="1:20" ht="16.2" thickBot="1" x14ac:dyDescent="0.35">
      <c r="A110" s="248" t="s">
        <v>10</v>
      </c>
      <c r="B110" s="258"/>
      <c r="C110" s="258"/>
      <c r="D110" s="258"/>
      <c r="E110" s="249"/>
      <c r="F110" s="52">
        <f>SUM(F108:F109)</f>
        <v>100</v>
      </c>
      <c r="G110" s="27">
        <f>SUM(G108:G109)</f>
        <v>0.2</v>
      </c>
      <c r="H110" s="27"/>
      <c r="I110" s="53">
        <f>SUM(I108:I109)</f>
        <v>5.99</v>
      </c>
      <c r="J110" s="53">
        <f>SUM(J108:J109)</f>
        <v>24.62</v>
      </c>
      <c r="K110" s="27"/>
      <c r="L110" s="3"/>
      <c r="M110" s="248" t="s">
        <v>10</v>
      </c>
      <c r="N110" s="258"/>
      <c r="O110" s="15">
        <f>SUM(O108:O109)</f>
        <v>100</v>
      </c>
      <c r="P110" s="27">
        <f>SUM(P108:P109)</f>
        <v>0.28000000000000003</v>
      </c>
      <c r="Q110" s="37"/>
      <c r="R110" s="27">
        <f>SUM(R108:R109)</f>
        <v>9.19</v>
      </c>
      <c r="S110" s="37">
        <f>SUM(S108:S109)</f>
        <v>29.68</v>
      </c>
      <c r="T110" s="86"/>
    </row>
    <row r="111" spans="1:20" ht="32.25" customHeight="1" x14ac:dyDescent="0.3">
      <c r="A111" s="59" t="s">
        <v>15</v>
      </c>
      <c r="B111" s="266" t="s">
        <v>23</v>
      </c>
      <c r="C111" s="267"/>
      <c r="D111" s="267"/>
      <c r="E111" s="268"/>
      <c r="F111" s="25">
        <v>30</v>
      </c>
      <c r="G111" s="25">
        <v>0.64300000000000002</v>
      </c>
      <c r="H111" s="25">
        <v>3.0070000000000001</v>
      </c>
      <c r="I111" s="56">
        <v>3.306</v>
      </c>
      <c r="J111" s="25">
        <v>42.706000000000003</v>
      </c>
      <c r="K111" s="89" t="s">
        <v>41</v>
      </c>
      <c r="L111" s="5"/>
      <c r="M111" s="72" t="s">
        <v>15</v>
      </c>
      <c r="N111" s="73" t="str">
        <f t="shared" ref="N111:N118" si="4">B111</f>
        <v>Салат из белокачанной капусты с морковью</v>
      </c>
      <c r="O111" s="77">
        <v>40</v>
      </c>
      <c r="P111" s="77">
        <v>0.81799999999999995</v>
      </c>
      <c r="Q111" s="76">
        <v>5.9880000000000004</v>
      </c>
      <c r="R111" s="77">
        <v>5.383</v>
      </c>
      <c r="S111" s="77">
        <v>78.36</v>
      </c>
      <c r="T111" s="83" t="str">
        <f>K111</f>
        <v>1.48</v>
      </c>
    </row>
    <row r="112" spans="1:20" ht="33.75" customHeight="1" x14ac:dyDescent="0.3">
      <c r="A112" s="60"/>
      <c r="B112" s="252" t="s">
        <v>211</v>
      </c>
      <c r="C112" s="253"/>
      <c r="D112" s="253"/>
      <c r="E112" s="254"/>
      <c r="F112" s="19">
        <v>150</v>
      </c>
      <c r="G112" s="97">
        <v>6.117</v>
      </c>
      <c r="H112" s="97">
        <v>5.7549999999999999</v>
      </c>
      <c r="I112" s="98">
        <v>16.288</v>
      </c>
      <c r="J112" s="96">
        <v>132.11000000000001</v>
      </c>
      <c r="K112" s="90" t="s">
        <v>212</v>
      </c>
      <c r="L112" s="3"/>
      <c r="M112" s="28"/>
      <c r="N112" s="74" t="str">
        <f t="shared" si="4"/>
        <v>Рассольник Ленинградский с мясом птицы, со сметаной</v>
      </c>
      <c r="O112" s="19">
        <v>180</v>
      </c>
      <c r="P112" s="19">
        <v>7.4379999999999997</v>
      </c>
      <c r="Q112" s="39">
        <v>8.2970000000000006</v>
      </c>
      <c r="R112" s="19">
        <v>20.81</v>
      </c>
      <c r="S112" s="19">
        <v>173.85</v>
      </c>
      <c r="T112" s="83" t="str">
        <f>K112</f>
        <v>2.12.1</v>
      </c>
    </row>
    <row r="113" spans="1:20" ht="33" customHeight="1" x14ac:dyDescent="0.3">
      <c r="A113" s="60"/>
      <c r="B113" s="252" t="s">
        <v>213</v>
      </c>
      <c r="C113" s="253"/>
      <c r="D113" s="253"/>
      <c r="E113" s="254"/>
      <c r="F113" s="19">
        <v>26</v>
      </c>
      <c r="G113" s="97">
        <v>8.09</v>
      </c>
      <c r="H113" s="97">
        <v>3.7</v>
      </c>
      <c r="I113" s="98">
        <v>1.45</v>
      </c>
      <c r="J113" s="96">
        <v>68.400000000000006</v>
      </c>
      <c r="K113" s="90" t="s">
        <v>214</v>
      </c>
      <c r="L113" s="6"/>
      <c r="M113" s="28"/>
      <c r="N113" s="74" t="str">
        <f t="shared" si="4"/>
        <v>Печень по - строгановски в соусе сметанном</v>
      </c>
      <c r="O113" s="19">
        <v>30</v>
      </c>
      <c r="P113" s="19">
        <v>9.61</v>
      </c>
      <c r="Q113" s="39">
        <v>5.0999999999999996</v>
      </c>
      <c r="R113" s="19">
        <v>2.1800000000000002</v>
      </c>
      <c r="S113" s="19">
        <v>89.55</v>
      </c>
      <c r="T113" s="95" t="str">
        <f t="shared" ref="T113:T118" si="5">K113</f>
        <v>3.6</v>
      </c>
    </row>
    <row r="114" spans="1:20" ht="22.5" customHeight="1" x14ac:dyDescent="0.3">
      <c r="A114" s="60"/>
      <c r="B114" s="252" t="s">
        <v>103</v>
      </c>
      <c r="C114" s="253"/>
      <c r="D114" s="253"/>
      <c r="E114" s="254"/>
      <c r="F114" s="19">
        <v>25</v>
      </c>
      <c r="G114" s="97"/>
      <c r="H114" s="97"/>
      <c r="I114" s="98"/>
      <c r="J114" s="19"/>
      <c r="K114" s="90"/>
      <c r="L114" s="6"/>
      <c r="M114" s="28"/>
      <c r="N114" s="74" t="str">
        <f t="shared" si="4"/>
        <v>Соус сметанный</v>
      </c>
      <c r="O114" s="19">
        <v>30</v>
      </c>
      <c r="P114" s="19"/>
      <c r="Q114" s="39"/>
      <c r="R114" s="19"/>
      <c r="S114" s="19"/>
      <c r="T114" s="95">
        <f t="shared" si="5"/>
        <v>0</v>
      </c>
    </row>
    <row r="115" spans="1:20" ht="15.75" customHeight="1" x14ac:dyDescent="0.3">
      <c r="A115" s="60"/>
      <c r="B115" s="252" t="s">
        <v>215</v>
      </c>
      <c r="C115" s="253"/>
      <c r="D115" s="253"/>
      <c r="E115" s="254"/>
      <c r="F115" s="19">
        <v>110</v>
      </c>
      <c r="G115" s="97">
        <v>3.38</v>
      </c>
      <c r="H115" s="97">
        <v>3.77</v>
      </c>
      <c r="I115" s="98">
        <v>16.510000000000002</v>
      </c>
      <c r="J115" s="19">
        <v>109.43</v>
      </c>
      <c r="K115" s="90" t="s">
        <v>45</v>
      </c>
      <c r="L115" s="6"/>
      <c r="M115" s="60"/>
      <c r="N115" s="74" t="str">
        <f t="shared" si="4"/>
        <v>Каша вязкая гречневая</v>
      </c>
      <c r="O115" s="19">
        <v>130</v>
      </c>
      <c r="P115" s="19">
        <v>3.98</v>
      </c>
      <c r="Q115" s="39">
        <v>4.6500000000000004</v>
      </c>
      <c r="R115" s="19">
        <v>19.45</v>
      </c>
      <c r="S115" s="19">
        <v>130.76</v>
      </c>
      <c r="T115" s="95" t="str">
        <f t="shared" si="5"/>
        <v>4.1</v>
      </c>
    </row>
    <row r="116" spans="1:20" ht="24" customHeight="1" x14ac:dyDescent="0.3">
      <c r="A116" s="60"/>
      <c r="B116" s="252" t="s">
        <v>57</v>
      </c>
      <c r="C116" s="253"/>
      <c r="D116" s="253"/>
      <c r="E116" s="254"/>
      <c r="F116" s="19">
        <v>150</v>
      </c>
      <c r="G116" s="97">
        <v>0.25</v>
      </c>
      <c r="H116" s="97"/>
      <c r="I116" s="98">
        <v>9.81</v>
      </c>
      <c r="J116" s="19">
        <v>40.22</v>
      </c>
      <c r="K116" s="90" t="s">
        <v>58</v>
      </c>
      <c r="L116" s="6"/>
      <c r="M116" s="28"/>
      <c r="N116" s="74" t="str">
        <f t="shared" si="4"/>
        <v>Компот из сухофруктов</v>
      </c>
      <c r="O116" s="19">
        <v>180</v>
      </c>
      <c r="P116" s="19">
        <v>0.31</v>
      </c>
      <c r="Q116" s="39"/>
      <c r="R116" s="19">
        <v>12.63</v>
      </c>
      <c r="S116" s="19">
        <v>44.54</v>
      </c>
      <c r="T116" s="95" t="str">
        <f t="shared" si="5"/>
        <v>8.2</v>
      </c>
    </row>
    <row r="117" spans="1:20" ht="78" x14ac:dyDescent="0.3">
      <c r="A117" s="60"/>
      <c r="B117" s="252" t="s">
        <v>16</v>
      </c>
      <c r="C117" s="253"/>
      <c r="D117" s="253"/>
      <c r="E117" s="254"/>
      <c r="F117" s="19">
        <v>30</v>
      </c>
      <c r="G117" s="97">
        <v>2.4300000000000002</v>
      </c>
      <c r="H117" s="97">
        <v>0.3</v>
      </c>
      <c r="I117" s="98">
        <v>14.64</v>
      </c>
      <c r="J117" s="19">
        <v>72.599999999999994</v>
      </c>
      <c r="K117" s="90" t="s">
        <v>37</v>
      </c>
      <c r="L117" s="6"/>
      <c r="M117" s="60"/>
      <c r="N117" s="74" t="str">
        <f t="shared" si="4"/>
        <v>Хлеб пшеничный</v>
      </c>
      <c r="O117" s="19">
        <v>40</v>
      </c>
      <c r="P117" s="19">
        <v>3.24</v>
      </c>
      <c r="Q117" s="39">
        <v>0.4</v>
      </c>
      <c r="R117" s="19">
        <v>16.52</v>
      </c>
      <c r="S117" s="19">
        <v>96.8</v>
      </c>
      <c r="T117" s="95" t="str">
        <f t="shared" si="5"/>
        <v>7.8.2</v>
      </c>
    </row>
    <row r="118" spans="1:20" ht="78.599999999999994" thickBot="1" x14ac:dyDescent="0.35">
      <c r="A118" s="61"/>
      <c r="B118" s="255" t="s">
        <v>29</v>
      </c>
      <c r="C118" s="256"/>
      <c r="D118" s="256"/>
      <c r="E118" s="257"/>
      <c r="F118" s="26">
        <v>30</v>
      </c>
      <c r="G118" s="99">
        <v>3.9</v>
      </c>
      <c r="H118" s="99">
        <v>0.9</v>
      </c>
      <c r="I118" s="100">
        <v>12</v>
      </c>
      <c r="J118" s="78">
        <v>75</v>
      </c>
      <c r="K118" s="91" t="s">
        <v>37</v>
      </c>
      <c r="L118" s="6"/>
      <c r="M118" s="29"/>
      <c r="N118" s="75" t="str">
        <f t="shared" si="4"/>
        <v>Хлеб ржаной</v>
      </c>
      <c r="O118" s="78">
        <v>40</v>
      </c>
      <c r="P118" s="115">
        <v>5.2</v>
      </c>
      <c r="Q118" s="57">
        <v>1.2</v>
      </c>
      <c r="R118" s="115">
        <v>16</v>
      </c>
      <c r="S118" s="78">
        <v>100</v>
      </c>
      <c r="T118" s="95" t="str">
        <f t="shared" si="5"/>
        <v>7.8.2</v>
      </c>
    </row>
    <row r="119" spans="1:20" ht="16.2" thickBot="1" x14ac:dyDescent="0.35">
      <c r="A119" s="248" t="s">
        <v>11</v>
      </c>
      <c r="B119" s="258"/>
      <c r="C119" s="258"/>
      <c r="D119" s="258"/>
      <c r="E119" s="249"/>
      <c r="F119" s="55">
        <f>SUM(F111:F118)</f>
        <v>551</v>
      </c>
      <c r="G119" s="52">
        <f>SUM(G111:G118)</f>
        <v>24.81</v>
      </c>
      <c r="H119" s="27">
        <f>SUM(H111:H118)</f>
        <v>17.431999999999999</v>
      </c>
      <c r="I119" s="53">
        <f>SUM(I111:I118)</f>
        <v>74.004000000000005</v>
      </c>
      <c r="J119" s="37">
        <f>SUM(J111:J118)</f>
        <v>540.46600000000012</v>
      </c>
      <c r="K119" s="92"/>
      <c r="L119" s="6"/>
      <c r="M119" s="248" t="s">
        <v>11</v>
      </c>
      <c r="N119" s="259"/>
      <c r="O119" s="37">
        <f>SUM(O111:O118)</f>
        <v>670</v>
      </c>
      <c r="P119" s="27">
        <f>SUM(P111:P118)</f>
        <v>30.596</v>
      </c>
      <c r="Q119" s="37">
        <f>SUM(Q111:Q118)</f>
        <v>25.634999999999994</v>
      </c>
      <c r="R119" s="27">
        <f>SUM(R111:R118)</f>
        <v>92.972999999999999</v>
      </c>
      <c r="S119" s="37">
        <f>SUM(S111:S118)</f>
        <v>713.8599999999999</v>
      </c>
      <c r="T119" s="86"/>
    </row>
    <row r="120" spans="1:20" ht="93.6" x14ac:dyDescent="0.3">
      <c r="A120" s="59" t="s">
        <v>12</v>
      </c>
      <c r="B120" s="266" t="s">
        <v>216</v>
      </c>
      <c r="C120" s="267"/>
      <c r="D120" s="267"/>
      <c r="E120" s="268"/>
      <c r="F120" s="25">
        <v>82</v>
      </c>
      <c r="G120" s="25">
        <v>2.1</v>
      </c>
      <c r="H120" s="38">
        <v>0.95</v>
      </c>
      <c r="I120" s="25">
        <f>19.6-6.1</f>
        <v>13.500000000000002</v>
      </c>
      <c r="J120" s="38">
        <f>97.01-24.4</f>
        <v>72.610000000000014</v>
      </c>
      <c r="K120" s="89" t="s">
        <v>218</v>
      </c>
      <c r="L120" s="5"/>
      <c r="M120" s="72" t="str">
        <f>A120</f>
        <v>Полдник</v>
      </c>
      <c r="N120" s="73" t="str">
        <f>B120</f>
        <v>Манные биточки с повидлом</v>
      </c>
      <c r="O120" s="77">
        <v>100</v>
      </c>
      <c r="P120" s="51">
        <f>2.63</f>
        <v>2.63</v>
      </c>
      <c r="Q120" s="76">
        <v>1.73</v>
      </c>
      <c r="R120" s="51">
        <f>26.03-9.15</f>
        <v>16.880000000000003</v>
      </c>
      <c r="S120" s="77">
        <f>132.23-36.6</f>
        <v>95.63</v>
      </c>
      <c r="T120" s="83" t="str">
        <f>K120</f>
        <v>4.19.2</v>
      </c>
    </row>
    <row r="121" spans="1:20" ht="18.75" customHeight="1" x14ac:dyDescent="0.3">
      <c r="A121" s="60"/>
      <c r="B121" s="252" t="s">
        <v>217</v>
      </c>
      <c r="C121" s="253"/>
      <c r="D121" s="253"/>
      <c r="E121" s="254"/>
      <c r="F121" s="19">
        <v>10</v>
      </c>
      <c r="G121" s="19"/>
      <c r="H121" s="39"/>
      <c r="I121" s="19">
        <v>6.1</v>
      </c>
      <c r="J121" s="39">
        <v>24.4</v>
      </c>
      <c r="K121" s="90" t="s">
        <v>37</v>
      </c>
      <c r="L121" s="6"/>
      <c r="M121" s="60"/>
      <c r="N121" s="74" t="str">
        <f>B121</f>
        <v>Повидло на полив</v>
      </c>
      <c r="O121" s="19">
        <v>25</v>
      </c>
      <c r="P121" s="19"/>
      <c r="Q121" s="39"/>
      <c r="R121" s="19">
        <v>9.15</v>
      </c>
      <c r="S121" s="19">
        <v>36.6</v>
      </c>
      <c r="T121" s="83" t="str">
        <f>K121</f>
        <v>7.8.2</v>
      </c>
    </row>
    <row r="122" spans="1:20" ht="62.4" x14ac:dyDescent="0.3">
      <c r="A122" s="60"/>
      <c r="B122" s="295" t="s">
        <v>6</v>
      </c>
      <c r="C122" s="295"/>
      <c r="D122" s="295"/>
      <c r="E122" s="295"/>
      <c r="F122" s="19">
        <v>150</v>
      </c>
      <c r="G122" s="19">
        <v>2E-3</v>
      </c>
      <c r="H122" s="39"/>
      <c r="I122" s="19">
        <v>5.2709999999999999</v>
      </c>
      <c r="J122" s="39">
        <v>21.507999999999999</v>
      </c>
      <c r="K122" s="90" t="s">
        <v>48</v>
      </c>
      <c r="L122" s="6"/>
      <c r="M122" s="60"/>
      <c r="N122" s="74" t="str">
        <f>B122</f>
        <v>Чай с сахаром</v>
      </c>
      <c r="O122" s="19">
        <v>180</v>
      </c>
      <c r="P122" s="19">
        <v>2E-3</v>
      </c>
      <c r="Q122" s="39"/>
      <c r="R122" s="19">
        <v>7.1159999999999997</v>
      </c>
      <c r="S122" s="19">
        <v>28.841999999999999</v>
      </c>
      <c r="T122" s="83" t="str">
        <f>K122</f>
        <v>7.43</v>
      </c>
    </row>
    <row r="123" spans="1:20" ht="15.75" customHeight="1" thickBot="1" x14ac:dyDescent="0.35">
      <c r="A123" s="61"/>
      <c r="B123" s="291"/>
      <c r="C123" s="292"/>
      <c r="D123" s="292"/>
      <c r="E123" s="293"/>
      <c r="F123" s="26"/>
      <c r="G123" s="54"/>
      <c r="H123" s="58"/>
      <c r="I123" s="54"/>
      <c r="J123" s="57"/>
      <c r="K123" s="93"/>
      <c r="L123" s="6"/>
      <c r="M123" s="61"/>
      <c r="N123" s="75"/>
      <c r="O123" s="61"/>
      <c r="P123" s="61"/>
      <c r="Q123" s="75"/>
      <c r="R123" s="61"/>
      <c r="S123" s="78"/>
      <c r="T123" s="83">
        <f>K123</f>
        <v>0</v>
      </c>
    </row>
    <row r="124" spans="1:20" ht="21.75" customHeight="1" thickBot="1" x14ac:dyDescent="0.35">
      <c r="A124" s="248" t="s">
        <v>13</v>
      </c>
      <c r="B124" s="258"/>
      <c r="C124" s="258"/>
      <c r="D124" s="258"/>
      <c r="E124" s="249"/>
      <c r="F124" s="27">
        <f>SUM(F120:F123)</f>
        <v>242</v>
      </c>
      <c r="G124" s="52">
        <f>SUM(G120:G123)</f>
        <v>2.1019999999999999</v>
      </c>
      <c r="H124" s="27">
        <f>SUM(H120:H123)</f>
        <v>0.95</v>
      </c>
      <c r="I124" s="53">
        <f>SUM(I120:I123)</f>
        <v>24.871000000000002</v>
      </c>
      <c r="J124" s="27">
        <f>SUM(J120:J123)</f>
        <v>118.51800000000001</v>
      </c>
      <c r="K124" s="92"/>
      <c r="L124" s="6"/>
      <c r="M124" s="248" t="s">
        <v>13</v>
      </c>
      <c r="N124" s="249"/>
      <c r="O124" s="27">
        <f>SUM(O120:O123)</f>
        <v>305</v>
      </c>
      <c r="P124" s="52">
        <f>SUM(P120:P123)</f>
        <v>2.6319999999999997</v>
      </c>
      <c r="Q124" s="27">
        <f>SUM(Q120:Q123)</f>
        <v>1.73</v>
      </c>
      <c r="R124" s="53">
        <f>SUM(R120:R123)</f>
        <v>33.146000000000001</v>
      </c>
      <c r="S124" s="37">
        <f>SUM(S120:S123)</f>
        <v>161.072</v>
      </c>
      <c r="T124" s="86"/>
    </row>
    <row r="125" spans="1:20" ht="16.2" thickBot="1" x14ac:dyDescent="0.35">
      <c r="A125" s="250" t="s">
        <v>17</v>
      </c>
      <c r="B125" s="251"/>
      <c r="C125" s="251"/>
      <c r="D125" s="251"/>
      <c r="E125" s="251"/>
      <c r="F125" s="104">
        <f>F107+F110+F119+F124</f>
        <v>1203</v>
      </c>
      <c r="G125" s="104">
        <f>G107+G110+G119+G124</f>
        <v>32.083999999999996</v>
      </c>
      <c r="H125" s="106">
        <f>H107+H110+H119+H124</f>
        <v>27.471999999999998</v>
      </c>
      <c r="I125" s="107">
        <f>I107+I110+I119+I124</f>
        <v>139.45600000000002</v>
      </c>
      <c r="J125" s="105">
        <f>J107+J110+J119+J124</f>
        <v>945.30200000000013</v>
      </c>
      <c r="K125" s="94"/>
      <c r="L125" s="7"/>
      <c r="M125" s="250" t="str">
        <f>A125</f>
        <v>Итого за день:</v>
      </c>
      <c r="N125" s="251"/>
      <c r="O125" s="106">
        <f>O107+O110+O119+O124</f>
        <v>1445</v>
      </c>
      <c r="P125" s="105">
        <f>P107+P110+P119+P124</f>
        <v>39.529999999999994</v>
      </c>
      <c r="Q125" s="106">
        <f>Q107+Q110+Q119+Q124</f>
        <v>38.264999999999993</v>
      </c>
      <c r="R125" s="105">
        <f>R107+R110+R119+R124</f>
        <v>178.495</v>
      </c>
      <c r="S125" s="106">
        <f>S107+S110+S119+S124</f>
        <v>1226.8739999999998</v>
      </c>
      <c r="T125" s="88"/>
    </row>
    <row r="126" spans="1:20" x14ac:dyDescent="0.3">
      <c r="K126" s="7"/>
    </row>
    <row r="127" spans="1:20" x14ac:dyDescent="0.3">
      <c r="K127" s="7"/>
    </row>
    <row r="128" spans="1:20" x14ac:dyDescent="0.3">
      <c r="K128" s="7"/>
    </row>
    <row r="129" spans="1:20" x14ac:dyDescent="0.3">
      <c r="K129" s="7"/>
    </row>
    <row r="130" spans="1:20" x14ac:dyDescent="0.3">
      <c r="K130" s="7"/>
    </row>
    <row r="131" spans="1:20" x14ac:dyDescent="0.3">
      <c r="K131" s="7"/>
    </row>
    <row r="132" spans="1:20" x14ac:dyDescent="0.3">
      <c r="K132" s="7"/>
    </row>
    <row r="133" spans="1:20" x14ac:dyDescent="0.3">
      <c r="K133" s="7"/>
    </row>
    <row r="134" spans="1:20" x14ac:dyDescent="0.3">
      <c r="K134" s="7"/>
    </row>
    <row r="135" spans="1:20" x14ac:dyDescent="0.3">
      <c r="K135" s="7"/>
    </row>
    <row r="136" spans="1:20" ht="15.75" customHeight="1" x14ac:dyDescent="0.3">
      <c r="A136" s="270" t="s">
        <v>92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3"/>
      <c r="Q136" s="270" t="s">
        <v>92</v>
      </c>
      <c r="R136" s="270"/>
      <c r="S136" s="270"/>
      <c r="T136" s="270"/>
    </row>
    <row r="137" spans="1:20" ht="15.75" customHeight="1" x14ac:dyDescent="0.3">
      <c r="A137" s="270" t="s">
        <v>93</v>
      </c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3"/>
      <c r="Q137" s="270" t="s">
        <v>93</v>
      </c>
      <c r="R137" s="270"/>
      <c r="S137" s="270"/>
      <c r="T137" s="270"/>
    </row>
    <row r="138" spans="1:20" ht="15.75" customHeight="1" x14ac:dyDescent="0.3">
      <c r="A138" s="270" t="s">
        <v>94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3"/>
      <c r="Q138" s="270" t="s">
        <v>94</v>
      </c>
      <c r="R138" s="270"/>
      <c r="S138" s="270"/>
      <c r="T138" s="270"/>
    </row>
    <row r="139" spans="1:20" ht="15.75" customHeight="1" x14ac:dyDescent="0.3">
      <c r="A139" s="270" t="s">
        <v>95</v>
      </c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3"/>
      <c r="Q139" s="270" t="s">
        <v>96</v>
      </c>
      <c r="R139" s="270"/>
      <c r="S139" s="270"/>
      <c r="T139" s="270"/>
    </row>
    <row r="140" spans="1:20" ht="15.6" x14ac:dyDescent="0.3">
      <c r="A140" s="294"/>
      <c r="B140" s="294"/>
      <c r="C140" s="294"/>
      <c r="D140" s="294"/>
      <c r="E140" s="294"/>
      <c r="F140" s="294"/>
      <c r="G140" s="294"/>
      <c r="H140" s="137"/>
      <c r="I140" s="3"/>
      <c r="J140" s="3"/>
      <c r="K140" s="3"/>
      <c r="L140" s="3"/>
      <c r="Q140" s="294" t="s">
        <v>0</v>
      </c>
      <c r="R140" s="294"/>
      <c r="S140" s="294"/>
      <c r="T140" s="294"/>
    </row>
    <row r="141" spans="1:20" ht="15.6" x14ac:dyDescent="0.3">
      <c r="A141" s="294" t="s">
        <v>97</v>
      </c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3"/>
      <c r="M141" s="294" t="s">
        <v>97</v>
      </c>
      <c r="N141" s="294"/>
      <c r="O141" s="294"/>
      <c r="P141" s="294"/>
      <c r="Q141" s="294"/>
      <c r="R141" s="294"/>
      <c r="S141" s="294"/>
      <c r="T141" s="294"/>
    </row>
    <row r="142" spans="1:20" ht="15.75" customHeight="1" x14ac:dyDescent="0.3">
      <c r="A142" s="294" t="s">
        <v>98</v>
      </c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3"/>
      <c r="M142" s="294" t="s">
        <v>99</v>
      </c>
      <c r="N142" s="294"/>
      <c r="O142" s="294"/>
      <c r="P142" s="294"/>
      <c r="Q142" s="294"/>
      <c r="R142" s="294"/>
      <c r="S142" s="294"/>
      <c r="T142" s="294"/>
    </row>
    <row r="143" spans="1:20" ht="15.75" customHeight="1" x14ac:dyDescent="0.3">
      <c r="A143" s="270"/>
      <c r="B143" s="270"/>
      <c r="C143" s="270"/>
      <c r="D143" s="270"/>
      <c r="E143" s="270"/>
      <c r="F143" s="270"/>
      <c r="G143" s="270"/>
      <c r="H143" s="270"/>
      <c r="I143" s="270"/>
      <c r="J143" s="270"/>
      <c r="K143" s="138"/>
      <c r="L143" s="138"/>
      <c r="M143" s="270"/>
      <c r="N143" s="270"/>
      <c r="O143" s="270"/>
      <c r="P143" s="270"/>
      <c r="Q143" s="270"/>
      <c r="R143" s="270"/>
      <c r="S143" s="270"/>
    </row>
    <row r="144" spans="1:20" x14ac:dyDescent="0.3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134"/>
      <c r="L144" s="134"/>
      <c r="M144" s="233"/>
      <c r="N144" s="233"/>
      <c r="O144" s="233"/>
      <c r="P144" s="233"/>
      <c r="Q144" s="233"/>
      <c r="R144" s="233"/>
      <c r="S144" s="233"/>
    </row>
    <row r="145" spans="1:20" ht="21" thickBot="1" x14ac:dyDescent="0.35">
      <c r="A145" s="234" t="s">
        <v>219</v>
      </c>
      <c r="B145" s="234"/>
      <c r="C145" s="234"/>
      <c r="D145" s="234"/>
      <c r="E145" s="234"/>
      <c r="F145" s="234"/>
      <c r="G145" s="234"/>
      <c r="H145" s="234"/>
      <c r="I145" s="234"/>
      <c r="J145" s="234"/>
      <c r="K145" s="16"/>
      <c r="L145" s="9"/>
      <c r="M145" s="234" t="s">
        <v>220</v>
      </c>
      <c r="N145" s="234"/>
      <c r="O145" s="234"/>
      <c r="P145" s="234"/>
      <c r="Q145" s="234"/>
      <c r="R145" s="234"/>
      <c r="S145" s="234"/>
    </row>
    <row r="146" spans="1:20" ht="20.25" customHeight="1" thickBot="1" x14ac:dyDescent="0.35">
      <c r="A146" s="235" t="s">
        <v>1</v>
      </c>
      <c r="B146" s="237" t="s">
        <v>4</v>
      </c>
      <c r="C146" s="238"/>
      <c r="D146" s="238"/>
      <c r="E146" s="239"/>
      <c r="F146" s="235" t="s">
        <v>2</v>
      </c>
      <c r="G146" s="243" t="s">
        <v>33</v>
      </c>
      <c r="H146" s="244"/>
      <c r="I146" s="245"/>
      <c r="J146" s="246" t="s">
        <v>3</v>
      </c>
      <c r="K146" s="285" t="s">
        <v>34</v>
      </c>
      <c r="L146" s="9"/>
      <c r="M146" s="287" t="s">
        <v>1</v>
      </c>
      <c r="N146" s="289" t="s">
        <v>4</v>
      </c>
      <c r="O146" s="246" t="s">
        <v>2</v>
      </c>
      <c r="P146" s="243" t="s">
        <v>33</v>
      </c>
      <c r="Q146" s="244"/>
      <c r="R146" s="245"/>
      <c r="S146" s="289" t="s">
        <v>3</v>
      </c>
      <c r="T146" s="278" t="s">
        <v>34</v>
      </c>
    </row>
    <row r="147" spans="1:20" ht="24.75" customHeight="1" thickBot="1" x14ac:dyDescent="0.35">
      <c r="A147" s="236"/>
      <c r="B147" s="240"/>
      <c r="C147" s="241"/>
      <c r="D147" s="241"/>
      <c r="E147" s="242"/>
      <c r="F147" s="236"/>
      <c r="G147" s="31" t="s">
        <v>30</v>
      </c>
      <c r="H147" s="31" t="s">
        <v>31</v>
      </c>
      <c r="I147" s="31" t="s">
        <v>32</v>
      </c>
      <c r="J147" s="247"/>
      <c r="K147" s="286"/>
      <c r="L147" s="10"/>
      <c r="M147" s="288"/>
      <c r="N147" s="290"/>
      <c r="O147" s="247"/>
      <c r="P147" s="136" t="str">
        <f>G147</f>
        <v>Б</v>
      </c>
      <c r="Q147" s="136" t="str">
        <f>H147</f>
        <v>Ж</v>
      </c>
      <c r="R147" s="135" t="str">
        <f>I147</f>
        <v>У</v>
      </c>
      <c r="S147" s="290"/>
      <c r="T147" s="279"/>
    </row>
    <row r="148" spans="1:20" ht="30" customHeight="1" x14ac:dyDescent="0.3">
      <c r="A148" s="44" t="s">
        <v>5</v>
      </c>
      <c r="B148" s="280" t="s">
        <v>221</v>
      </c>
      <c r="C148" s="280"/>
      <c r="D148" s="280"/>
      <c r="E148" s="280"/>
      <c r="F148" s="40">
        <v>130</v>
      </c>
      <c r="G148" s="40">
        <v>3.7</v>
      </c>
      <c r="H148" s="17">
        <v>29.06</v>
      </c>
      <c r="I148" s="40">
        <v>22.53</v>
      </c>
      <c r="J148" s="17">
        <v>369.13</v>
      </c>
      <c r="K148" s="79" t="s">
        <v>115</v>
      </c>
      <c r="L148" s="11"/>
      <c r="M148" s="63" t="s">
        <v>5</v>
      </c>
      <c r="N148" s="64" t="str">
        <f>B148</f>
        <v>Суп молочный вермишелевый</v>
      </c>
      <c r="O148" s="68">
        <v>150</v>
      </c>
      <c r="P148" s="67">
        <v>4.47</v>
      </c>
      <c r="Q148" s="68">
        <v>45.01</v>
      </c>
      <c r="R148" s="67">
        <v>26.49</v>
      </c>
      <c r="S148" s="68">
        <v>532.03</v>
      </c>
      <c r="T148" s="83" t="str">
        <f>K148</f>
        <v>7.45.1</v>
      </c>
    </row>
    <row r="149" spans="1:20" ht="23.25" hidden="1" customHeight="1" x14ac:dyDescent="0.3">
      <c r="A149" s="45"/>
      <c r="B149" s="281"/>
      <c r="C149" s="281"/>
      <c r="D149" s="281"/>
      <c r="E149" s="281"/>
      <c r="F149" s="18"/>
      <c r="G149" s="18"/>
      <c r="H149" s="33"/>
      <c r="I149" s="18"/>
      <c r="J149" s="33"/>
      <c r="K149" s="80"/>
      <c r="L149" s="12"/>
      <c r="M149" s="45"/>
      <c r="N149" s="65">
        <f>B149</f>
        <v>0</v>
      </c>
      <c r="O149" s="18"/>
      <c r="P149" s="33"/>
      <c r="Q149" s="18"/>
      <c r="R149" s="33"/>
      <c r="S149" s="18"/>
      <c r="T149" s="84">
        <f>K149</f>
        <v>0</v>
      </c>
    </row>
    <row r="150" spans="1:20" ht="25.5" customHeight="1" x14ac:dyDescent="0.3">
      <c r="A150" s="45"/>
      <c r="B150" s="281" t="s">
        <v>14</v>
      </c>
      <c r="C150" s="281"/>
      <c r="D150" s="281"/>
      <c r="E150" s="281"/>
      <c r="F150" s="18">
        <v>30</v>
      </c>
      <c r="G150" s="18">
        <v>2.25</v>
      </c>
      <c r="H150" s="33">
        <v>0.87</v>
      </c>
      <c r="I150" s="18">
        <v>15.27</v>
      </c>
      <c r="J150" s="101">
        <v>79.2</v>
      </c>
      <c r="K150" s="80" t="s">
        <v>37</v>
      </c>
      <c r="L150" s="12"/>
      <c r="M150" s="45"/>
      <c r="N150" s="65" t="str">
        <f>B150</f>
        <v>Батон  (пшеничный)</v>
      </c>
      <c r="O150" s="18">
        <v>40</v>
      </c>
      <c r="P150" s="33">
        <v>3</v>
      </c>
      <c r="Q150" s="18">
        <v>1.1599999999999999</v>
      </c>
      <c r="R150" s="33">
        <v>20.36</v>
      </c>
      <c r="S150" s="18">
        <v>105.6</v>
      </c>
      <c r="T150" s="84" t="str">
        <f>K150</f>
        <v>7.8.2</v>
      </c>
    </row>
    <row r="151" spans="1:20" ht="21.75" customHeight="1" thickBot="1" x14ac:dyDescent="0.35">
      <c r="A151" s="45"/>
      <c r="B151" s="282" t="s">
        <v>6</v>
      </c>
      <c r="C151" s="283"/>
      <c r="D151" s="283"/>
      <c r="E151" s="284"/>
      <c r="F151" s="18">
        <v>150</v>
      </c>
      <c r="G151" s="18">
        <v>2E-3</v>
      </c>
      <c r="H151" s="33"/>
      <c r="I151" s="18">
        <v>5.2709999999999999</v>
      </c>
      <c r="J151" s="101">
        <v>21.507999999999999</v>
      </c>
      <c r="K151" s="80" t="s">
        <v>48</v>
      </c>
      <c r="L151" s="12"/>
      <c r="M151" s="45"/>
      <c r="N151" s="65" t="str">
        <f>B151</f>
        <v>Чай с сахаром</v>
      </c>
      <c r="O151" s="18">
        <v>180</v>
      </c>
      <c r="P151" s="33">
        <v>2E-3</v>
      </c>
      <c r="Q151" s="18"/>
      <c r="R151" s="33">
        <v>7.1159999999999997</v>
      </c>
      <c r="S151" s="18">
        <v>28.841999999999999</v>
      </c>
      <c r="T151" s="84" t="str">
        <f>K151</f>
        <v>7.43</v>
      </c>
    </row>
    <row r="152" spans="1:20" ht="22.5" hidden="1" customHeight="1" thickBot="1" x14ac:dyDescent="0.35">
      <c r="A152" s="46"/>
      <c r="B152" s="282"/>
      <c r="C152" s="283"/>
      <c r="D152" s="283"/>
      <c r="E152" s="284"/>
      <c r="F152" s="41"/>
      <c r="G152" s="48"/>
      <c r="H152" s="34"/>
      <c r="I152" s="48"/>
      <c r="J152" s="47"/>
      <c r="K152" s="81"/>
      <c r="L152" s="12"/>
      <c r="M152" s="46"/>
      <c r="N152" s="66">
        <f>B152</f>
        <v>0</v>
      </c>
      <c r="O152" s="48"/>
      <c r="P152" s="34"/>
      <c r="Q152" s="48"/>
      <c r="R152" s="34"/>
      <c r="S152" s="48"/>
      <c r="T152" s="85">
        <f>K152</f>
        <v>0</v>
      </c>
    </row>
    <row r="153" spans="1:20" ht="16.2" thickBot="1" x14ac:dyDescent="0.35">
      <c r="A153" s="272" t="s">
        <v>8</v>
      </c>
      <c r="B153" s="273"/>
      <c r="C153" s="273"/>
      <c r="D153" s="273"/>
      <c r="E153" s="274"/>
      <c r="F153" s="50">
        <f>SUM(F148:F152)</f>
        <v>310</v>
      </c>
      <c r="G153" s="42">
        <f>SUM(G148:G152)</f>
        <v>5.952</v>
      </c>
      <c r="H153" s="42">
        <f>SUM(H148:H152)</f>
        <v>29.93</v>
      </c>
      <c r="I153" s="42">
        <f>SUM(I148:I152)</f>
        <v>43.070999999999998</v>
      </c>
      <c r="J153" s="49">
        <f>SUM(J148:J152)</f>
        <v>469.83799999999997</v>
      </c>
      <c r="K153" s="21"/>
      <c r="L153" s="13"/>
      <c r="M153" s="272" t="s">
        <v>8</v>
      </c>
      <c r="N153" s="274"/>
      <c r="O153" s="42">
        <f>SUM(O148:O152)</f>
        <v>370</v>
      </c>
      <c r="P153" s="50">
        <f>SUM(P148:P152)</f>
        <v>7.4719999999999995</v>
      </c>
      <c r="Q153" s="42">
        <f>SUM(Q148:Q152)</f>
        <v>46.169999999999995</v>
      </c>
      <c r="R153" s="103">
        <f>SUM(R148:R152)</f>
        <v>53.965999999999994</v>
      </c>
      <c r="S153" s="35">
        <f>SUM(S148:S152)</f>
        <v>666.47199999999998</v>
      </c>
      <c r="T153" s="86"/>
    </row>
    <row r="154" spans="1:20" ht="63" thickBot="1" x14ac:dyDescent="0.35">
      <c r="A154" s="62" t="s">
        <v>9</v>
      </c>
      <c r="B154" s="275" t="s">
        <v>51</v>
      </c>
      <c r="C154" s="276"/>
      <c r="D154" s="276"/>
      <c r="E154" s="277"/>
      <c r="F154" s="43">
        <v>53</v>
      </c>
      <c r="G154" s="43">
        <v>0.24</v>
      </c>
      <c r="H154" s="36"/>
      <c r="I154" s="43">
        <v>6.78</v>
      </c>
      <c r="J154" s="36">
        <v>27.6</v>
      </c>
      <c r="K154" s="82" t="s">
        <v>52</v>
      </c>
      <c r="L154" s="11"/>
      <c r="M154" s="69" t="s">
        <v>9</v>
      </c>
      <c r="N154" s="70" t="str">
        <f>B154</f>
        <v>Фрукты свежие</v>
      </c>
      <c r="O154" s="43">
        <v>62</v>
      </c>
      <c r="P154" s="43">
        <v>0.28000000000000003</v>
      </c>
      <c r="Q154" s="71"/>
      <c r="R154" s="43">
        <v>7.91</v>
      </c>
      <c r="S154" s="43">
        <v>32.200000000000003</v>
      </c>
      <c r="T154" s="83" t="str">
        <f>K154</f>
        <v>8.25</v>
      </c>
    </row>
    <row r="155" spans="1:20" ht="16.5" hidden="1" customHeight="1" x14ac:dyDescent="0.3">
      <c r="A155" s="8"/>
      <c r="B155" s="267"/>
      <c r="C155" s="267"/>
      <c r="D155" s="267"/>
      <c r="E155" s="268"/>
      <c r="F155" s="20"/>
      <c r="G155" s="20"/>
      <c r="H155" s="137"/>
      <c r="I155" s="14"/>
      <c r="J155" s="14"/>
      <c r="K155" s="22"/>
      <c r="L155" s="5"/>
      <c r="M155" s="8"/>
      <c r="N155" s="23"/>
      <c r="O155" s="23"/>
      <c r="P155" s="24"/>
      <c r="Q155" s="24"/>
      <c r="R155" s="24"/>
      <c r="S155" s="14"/>
      <c r="T155" s="87"/>
    </row>
    <row r="156" spans="1:20" ht="16.2" thickBot="1" x14ac:dyDescent="0.35">
      <c r="A156" s="248" t="s">
        <v>10</v>
      </c>
      <c r="B156" s="258"/>
      <c r="C156" s="258"/>
      <c r="D156" s="258"/>
      <c r="E156" s="249"/>
      <c r="F156" s="52">
        <f>SUM(F154:F155)</f>
        <v>53</v>
      </c>
      <c r="G156" s="27">
        <f>SUM(G154:G155)</f>
        <v>0.24</v>
      </c>
      <c r="H156" s="27"/>
      <c r="I156" s="53">
        <f>SUM(I154:I155)</f>
        <v>6.78</v>
      </c>
      <c r="J156" s="53">
        <f>SUM(J154:J155)</f>
        <v>27.6</v>
      </c>
      <c r="K156" s="27"/>
      <c r="L156" s="3"/>
      <c r="M156" s="248" t="s">
        <v>10</v>
      </c>
      <c r="N156" s="258"/>
      <c r="O156" s="15">
        <f>SUM(O154:O155)</f>
        <v>62</v>
      </c>
      <c r="P156" s="27">
        <f>SUM(P154:P155)</f>
        <v>0.28000000000000003</v>
      </c>
      <c r="Q156" s="37"/>
      <c r="R156" s="27">
        <f>SUM(R154:R155)</f>
        <v>7.91</v>
      </c>
      <c r="S156" s="37">
        <f>SUM(S154:S155)</f>
        <v>32.200000000000003</v>
      </c>
      <c r="T156" s="86"/>
    </row>
    <row r="157" spans="1:20" ht="32.25" customHeight="1" x14ac:dyDescent="0.3">
      <c r="A157" s="59" t="s">
        <v>15</v>
      </c>
      <c r="B157" s="266" t="s">
        <v>77</v>
      </c>
      <c r="C157" s="267"/>
      <c r="D157" s="267"/>
      <c r="E157" s="268"/>
      <c r="F157" s="25">
        <v>15</v>
      </c>
      <c r="G157" s="25">
        <v>0.26</v>
      </c>
      <c r="H157" s="25">
        <v>0.02</v>
      </c>
      <c r="I157" s="56">
        <v>1.38</v>
      </c>
      <c r="J157" s="25">
        <v>6.4</v>
      </c>
      <c r="K157" s="89" t="s">
        <v>53</v>
      </c>
      <c r="L157" s="5"/>
      <c r="M157" s="72" t="s">
        <v>15</v>
      </c>
      <c r="N157" s="73" t="str">
        <f t="shared" ref="N157:N164" si="6">B157</f>
        <v>Морковь отварная</v>
      </c>
      <c r="O157" s="77">
        <v>20</v>
      </c>
      <c r="P157" s="77">
        <v>0.34</v>
      </c>
      <c r="Q157" s="76">
        <v>0.03</v>
      </c>
      <c r="R157" s="77">
        <v>1.79</v>
      </c>
      <c r="S157" s="77">
        <v>8.32</v>
      </c>
      <c r="T157" s="83" t="str">
        <f>K157</f>
        <v>4.10</v>
      </c>
    </row>
    <row r="158" spans="1:20" ht="33.75" customHeight="1" x14ac:dyDescent="0.3">
      <c r="A158" s="60"/>
      <c r="B158" s="252" t="s">
        <v>222</v>
      </c>
      <c r="C158" s="253"/>
      <c r="D158" s="253"/>
      <c r="E158" s="254"/>
      <c r="F158" s="19">
        <v>180</v>
      </c>
      <c r="G158" s="97">
        <v>12.319000000000001</v>
      </c>
      <c r="H158" s="97">
        <v>8.0690000000000008</v>
      </c>
      <c r="I158" s="98">
        <v>22.504999999999999</v>
      </c>
      <c r="J158" s="96">
        <v>192.50399999999999</v>
      </c>
      <c r="K158" s="90" t="s">
        <v>223</v>
      </c>
      <c r="L158" s="3"/>
      <c r="M158" s="28"/>
      <c r="N158" s="74" t="str">
        <f t="shared" si="6"/>
        <v>Суп - пюре гороховый с гренками</v>
      </c>
      <c r="O158" s="19">
        <v>200</v>
      </c>
      <c r="P158" s="19">
        <v>16.082999999999998</v>
      </c>
      <c r="Q158" s="39">
        <v>24.55</v>
      </c>
      <c r="R158" s="19">
        <v>30.193000000000001</v>
      </c>
      <c r="S158" s="19">
        <v>245.19399999999999</v>
      </c>
      <c r="T158" s="83" t="str">
        <f>K158</f>
        <v>2.22</v>
      </c>
    </row>
    <row r="159" spans="1:20" ht="33" customHeight="1" x14ac:dyDescent="0.3">
      <c r="A159" s="60"/>
      <c r="B159" s="252" t="s">
        <v>224</v>
      </c>
      <c r="C159" s="253"/>
      <c r="D159" s="253"/>
      <c r="E159" s="254"/>
      <c r="F159" s="19">
        <v>50</v>
      </c>
      <c r="G159" s="97">
        <v>7.57</v>
      </c>
      <c r="H159" s="97">
        <v>11.18</v>
      </c>
      <c r="I159" s="98">
        <v>4.95</v>
      </c>
      <c r="J159" s="96">
        <v>150.97</v>
      </c>
      <c r="K159" s="90" t="s">
        <v>225</v>
      </c>
      <c r="L159" s="6"/>
      <c r="M159" s="28"/>
      <c r="N159" s="74" t="str">
        <f t="shared" si="6"/>
        <v>Тефтели мясные в соусе</v>
      </c>
      <c r="O159" s="19">
        <v>60</v>
      </c>
      <c r="P159" s="19">
        <v>8.98</v>
      </c>
      <c r="Q159" s="39">
        <v>13.88</v>
      </c>
      <c r="R159" s="19">
        <v>6.17</v>
      </c>
      <c r="S159" s="19">
        <v>185.86</v>
      </c>
      <c r="T159" s="95" t="str">
        <f t="shared" ref="T159:T164" si="7">K159</f>
        <v>3.28</v>
      </c>
    </row>
    <row r="160" spans="1:20" ht="22.5" customHeight="1" x14ac:dyDescent="0.3">
      <c r="A160" s="60"/>
      <c r="B160" s="252" t="s">
        <v>18</v>
      </c>
      <c r="C160" s="253"/>
      <c r="D160" s="253"/>
      <c r="E160" s="254"/>
      <c r="F160" s="19">
        <v>25</v>
      </c>
      <c r="G160" s="97">
        <v>0.23</v>
      </c>
      <c r="H160" s="97">
        <v>0.56999999999999995</v>
      </c>
      <c r="I160" s="98">
        <v>1.32</v>
      </c>
      <c r="J160" s="19">
        <v>11.38</v>
      </c>
      <c r="K160" s="90" t="s">
        <v>44</v>
      </c>
      <c r="L160" s="6"/>
      <c r="M160" s="28"/>
      <c r="N160" s="74" t="str">
        <f t="shared" si="6"/>
        <v>Соус томатный</v>
      </c>
      <c r="O160" s="19">
        <v>30</v>
      </c>
      <c r="P160" s="19">
        <v>0.42</v>
      </c>
      <c r="Q160" s="39">
        <v>1.1399999999999999</v>
      </c>
      <c r="R160" s="19">
        <v>2.48</v>
      </c>
      <c r="S160" s="19">
        <v>21.91</v>
      </c>
      <c r="T160" s="95" t="str">
        <f t="shared" si="7"/>
        <v>5.8</v>
      </c>
    </row>
    <row r="161" spans="1:20" ht="21.75" customHeight="1" x14ac:dyDescent="0.3">
      <c r="A161" s="60"/>
      <c r="B161" s="252" t="s">
        <v>226</v>
      </c>
      <c r="C161" s="253"/>
      <c r="D161" s="253"/>
      <c r="E161" s="254"/>
      <c r="F161" s="19">
        <v>110</v>
      </c>
      <c r="G161" s="97">
        <v>2.23</v>
      </c>
      <c r="H161" s="97">
        <v>3.16</v>
      </c>
      <c r="I161" s="98">
        <v>17.38</v>
      </c>
      <c r="J161" s="19">
        <v>101.68</v>
      </c>
      <c r="K161" s="90" t="s">
        <v>45</v>
      </c>
      <c r="L161" s="6"/>
      <c r="M161" s="60"/>
      <c r="N161" s="74" t="str">
        <f t="shared" si="6"/>
        <v>Каша вязкая перловая</v>
      </c>
      <c r="O161" s="19">
        <v>130</v>
      </c>
      <c r="P161" s="19">
        <v>2.64</v>
      </c>
      <c r="Q161" s="39">
        <v>3.93</v>
      </c>
      <c r="R161" s="19">
        <v>20.56</v>
      </c>
      <c r="S161" s="19">
        <v>122.06</v>
      </c>
      <c r="T161" s="95" t="str">
        <f t="shared" si="7"/>
        <v>4.1</v>
      </c>
    </row>
    <row r="162" spans="1:20" ht="31.5" customHeight="1" x14ac:dyDescent="0.3">
      <c r="A162" s="60"/>
      <c r="B162" s="252" t="s">
        <v>57</v>
      </c>
      <c r="C162" s="253"/>
      <c r="D162" s="253"/>
      <c r="E162" s="254"/>
      <c r="F162" s="19">
        <v>150</v>
      </c>
      <c r="G162" s="97">
        <v>0.25</v>
      </c>
      <c r="H162" s="97"/>
      <c r="I162" s="98">
        <v>9.81</v>
      </c>
      <c r="J162" s="19">
        <v>40.22</v>
      </c>
      <c r="K162" s="90" t="s">
        <v>58</v>
      </c>
      <c r="L162" s="6"/>
      <c r="M162" s="28"/>
      <c r="N162" s="74" t="str">
        <f t="shared" si="6"/>
        <v>Компот из сухофруктов</v>
      </c>
      <c r="O162" s="19">
        <v>180</v>
      </c>
      <c r="P162" s="19">
        <v>0.31</v>
      </c>
      <c r="Q162" s="39"/>
      <c r="R162" s="19">
        <v>12.63</v>
      </c>
      <c r="S162" s="19">
        <v>44.54</v>
      </c>
      <c r="T162" s="95" t="str">
        <f t="shared" si="7"/>
        <v>8.2</v>
      </c>
    </row>
    <row r="163" spans="1:20" ht="24" customHeight="1" x14ac:dyDescent="0.3">
      <c r="A163" s="60"/>
      <c r="B163" s="252" t="s">
        <v>16</v>
      </c>
      <c r="C163" s="253"/>
      <c r="D163" s="253"/>
      <c r="E163" s="254"/>
      <c r="F163" s="19">
        <v>22</v>
      </c>
      <c r="G163" s="97">
        <v>2.0299999999999998</v>
      </c>
      <c r="H163" s="97">
        <v>0.25</v>
      </c>
      <c r="I163" s="98">
        <v>12.2</v>
      </c>
      <c r="J163" s="19">
        <v>60.5</v>
      </c>
      <c r="K163" s="90" t="s">
        <v>37</v>
      </c>
      <c r="L163" s="6"/>
      <c r="M163" s="60"/>
      <c r="N163" s="74" t="str">
        <f t="shared" si="6"/>
        <v>Хлеб пшеничный</v>
      </c>
      <c r="O163" s="19">
        <v>30</v>
      </c>
      <c r="P163" s="19">
        <v>2.84</v>
      </c>
      <c r="Q163" s="39">
        <v>0.35</v>
      </c>
      <c r="R163" s="19">
        <v>17.079999999999998</v>
      </c>
      <c r="S163" s="19">
        <v>84.7</v>
      </c>
      <c r="T163" s="95" t="str">
        <f t="shared" si="7"/>
        <v>7.8.2</v>
      </c>
    </row>
    <row r="164" spans="1:20" ht="25.5" customHeight="1" thickBot="1" x14ac:dyDescent="0.35">
      <c r="A164" s="61"/>
      <c r="B164" s="255" t="s">
        <v>29</v>
      </c>
      <c r="C164" s="256"/>
      <c r="D164" s="256"/>
      <c r="E164" s="257"/>
      <c r="F164" s="26">
        <v>20</v>
      </c>
      <c r="G164" s="99">
        <v>2.6</v>
      </c>
      <c r="H164" s="99">
        <v>0.6</v>
      </c>
      <c r="I164" s="100">
        <v>8</v>
      </c>
      <c r="J164" s="54">
        <v>50</v>
      </c>
      <c r="K164" s="93" t="s">
        <v>37</v>
      </c>
      <c r="L164" s="6"/>
      <c r="M164" s="29"/>
      <c r="N164" s="75" t="str">
        <f t="shared" si="6"/>
        <v>Хлеб ржаной</v>
      </c>
      <c r="O164" s="78">
        <v>25</v>
      </c>
      <c r="P164" s="108">
        <v>3.25</v>
      </c>
      <c r="Q164" s="109">
        <v>0.75</v>
      </c>
      <c r="R164" s="108">
        <v>10</v>
      </c>
      <c r="S164" s="110">
        <v>62.5</v>
      </c>
      <c r="T164" s="95" t="str">
        <f t="shared" si="7"/>
        <v>7.8.2</v>
      </c>
    </row>
    <row r="165" spans="1:20" ht="16.2" thickBot="1" x14ac:dyDescent="0.35">
      <c r="A165" s="248" t="s">
        <v>11</v>
      </c>
      <c r="B165" s="258"/>
      <c r="C165" s="258"/>
      <c r="D165" s="258"/>
      <c r="E165" s="249"/>
      <c r="F165" s="55">
        <f>SUM(F157:F164)</f>
        <v>572</v>
      </c>
      <c r="G165" s="52">
        <f>SUM(G157:G164)</f>
        <v>27.489000000000004</v>
      </c>
      <c r="H165" s="27">
        <f>SUM(H157:H164)</f>
        <v>23.849</v>
      </c>
      <c r="I165" s="53">
        <f>SUM(I157:I164)</f>
        <v>77.545000000000002</v>
      </c>
      <c r="J165" s="37">
        <f>SUM(J157:J164)</f>
        <v>613.654</v>
      </c>
      <c r="K165" s="92"/>
      <c r="L165" s="6"/>
      <c r="M165" s="248" t="s">
        <v>11</v>
      </c>
      <c r="N165" s="259"/>
      <c r="O165" s="37">
        <f>SUM(O157:O164)</f>
        <v>675</v>
      </c>
      <c r="P165" s="27">
        <f>SUM(P157:P164)</f>
        <v>34.863</v>
      </c>
      <c r="Q165" s="37">
        <f>SUM(Q157:Q164)</f>
        <v>44.63</v>
      </c>
      <c r="R165" s="27">
        <f>SUM(R157:R164)</f>
        <v>100.90299999999999</v>
      </c>
      <c r="S165" s="37">
        <f>SUM(S157:S164)</f>
        <v>775.08400000000006</v>
      </c>
      <c r="T165" s="86"/>
    </row>
    <row r="166" spans="1:20" ht="23.25" customHeight="1" x14ac:dyDescent="0.3">
      <c r="A166" s="59" t="s">
        <v>12</v>
      </c>
      <c r="B166" s="266" t="s">
        <v>227</v>
      </c>
      <c r="C166" s="267"/>
      <c r="D166" s="267"/>
      <c r="E166" s="268"/>
      <c r="F166" s="25">
        <v>84</v>
      </c>
      <c r="G166" s="25">
        <v>8.2550000000000008</v>
      </c>
      <c r="H166" s="38">
        <v>9.4849999999999994</v>
      </c>
      <c r="I166" s="25">
        <v>11.04</v>
      </c>
      <c r="J166" s="38">
        <v>123.28</v>
      </c>
      <c r="K166" s="89" t="s">
        <v>228</v>
      </c>
      <c r="L166" s="5"/>
      <c r="M166" s="72" t="str">
        <f>A166</f>
        <v>Полдник</v>
      </c>
      <c r="N166" s="73" t="str">
        <f>B166</f>
        <v>Винегрет с сельдью</v>
      </c>
      <c r="O166" s="77">
        <v>115</v>
      </c>
      <c r="P166" s="51">
        <v>10.72</v>
      </c>
      <c r="Q166" s="76">
        <v>13.33</v>
      </c>
      <c r="R166" s="51">
        <v>14.73</v>
      </c>
      <c r="S166" s="77">
        <v>171.36500000000001</v>
      </c>
      <c r="T166" s="83" t="str">
        <f>K166</f>
        <v>1.3</v>
      </c>
    </row>
    <row r="167" spans="1:20" ht="18.75" customHeight="1" x14ac:dyDescent="0.3">
      <c r="A167" s="60"/>
      <c r="B167" s="252" t="s">
        <v>29</v>
      </c>
      <c r="C167" s="253"/>
      <c r="D167" s="253"/>
      <c r="E167" s="254"/>
      <c r="F167" s="19">
        <v>20</v>
      </c>
      <c r="G167" s="143">
        <v>2.6</v>
      </c>
      <c r="H167" s="143">
        <v>0.6</v>
      </c>
      <c r="I167" s="144">
        <v>8</v>
      </c>
      <c r="J167" s="145">
        <v>50</v>
      </c>
      <c r="K167" s="91" t="s">
        <v>37</v>
      </c>
      <c r="L167" s="6"/>
      <c r="M167" s="60"/>
      <c r="N167" s="74" t="str">
        <f>B167</f>
        <v>Хлеб ржаной</v>
      </c>
      <c r="O167" s="19">
        <v>25</v>
      </c>
      <c r="P167" s="108">
        <v>3.25</v>
      </c>
      <c r="Q167" s="109">
        <v>0.75</v>
      </c>
      <c r="R167" s="108">
        <v>10</v>
      </c>
      <c r="S167" s="96">
        <v>62.5</v>
      </c>
      <c r="T167" s="83" t="str">
        <f>K167</f>
        <v>7.8.2</v>
      </c>
    </row>
    <row r="168" spans="1:20" ht="20.25" customHeight="1" thickBot="1" x14ac:dyDescent="0.35">
      <c r="A168" s="60"/>
      <c r="B168" s="295" t="s">
        <v>6</v>
      </c>
      <c r="C168" s="295"/>
      <c r="D168" s="295"/>
      <c r="E168" s="295"/>
      <c r="F168" s="19">
        <v>150</v>
      </c>
      <c r="G168" s="51">
        <v>2E-3</v>
      </c>
      <c r="H168" s="76"/>
      <c r="I168" s="51">
        <v>5.2709999999999999</v>
      </c>
      <c r="J168" s="76">
        <v>21.507999999999999</v>
      </c>
      <c r="K168" s="90" t="s">
        <v>48</v>
      </c>
      <c r="L168" s="6"/>
      <c r="M168" s="60"/>
      <c r="N168" s="74" t="str">
        <f>B168</f>
        <v>Чай с сахаром</v>
      </c>
      <c r="O168" s="19">
        <v>180</v>
      </c>
      <c r="P168" s="19">
        <v>2E-3</v>
      </c>
      <c r="Q168" s="39"/>
      <c r="R168" s="19">
        <v>7.1159999999999997</v>
      </c>
      <c r="S168" s="51">
        <v>28.841999999999999</v>
      </c>
      <c r="T168" s="83" t="str">
        <f>K168</f>
        <v>7.43</v>
      </c>
    </row>
    <row r="169" spans="1:20" ht="15.75" hidden="1" customHeight="1" thickBot="1" x14ac:dyDescent="0.35">
      <c r="A169" s="61"/>
      <c r="B169" s="291"/>
      <c r="C169" s="292"/>
      <c r="D169" s="292"/>
      <c r="E169" s="293"/>
      <c r="F169" s="26"/>
      <c r="G169" s="54"/>
      <c r="H169" s="58"/>
      <c r="I169" s="54"/>
      <c r="J169" s="57"/>
      <c r="K169" s="93"/>
      <c r="L169" s="6"/>
      <c r="M169" s="61"/>
      <c r="N169" s="75"/>
      <c r="O169" s="61"/>
      <c r="P169" s="61"/>
      <c r="Q169" s="75"/>
      <c r="R169" s="61"/>
      <c r="S169" s="78"/>
      <c r="T169" s="83">
        <f>K169</f>
        <v>0</v>
      </c>
    </row>
    <row r="170" spans="1:20" ht="21.75" customHeight="1" thickBot="1" x14ac:dyDescent="0.35">
      <c r="A170" s="248" t="s">
        <v>13</v>
      </c>
      <c r="B170" s="258"/>
      <c r="C170" s="258"/>
      <c r="D170" s="258"/>
      <c r="E170" s="249"/>
      <c r="F170" s="27">
        <f>SUM(F166:F169)</f>
        <v>254</v>
      </c>
      <c r="G170" s="52">
        <f>SUM(G166:G169)</f>
        <v>10.857000000000001</v>
      </c>
      <c r="H170" s="27">
        <f>SUM(H166:H169)</f>
        <v>10.084999999999999</v>
      </c>
      <c r="I170" s="53">
        <f>SUM(I166:I169)</f>
        <v>24.311</v>
      </c>
      <c r="J170" s="27">
        <f>SUM(J166:J169)</f>
        <v>194.78800000000001</v>
      </c>
      <c r="K170" s="92"/>
      <c r="L170" s="6"/>
      <c r="M170" s="248" t="s">
        <v>13</v>
      </c>
      <c r="N170" s="249"/>
      <c r="O170" s="27">
        <f>SUM(O166:O169)</f>
        <v>320</v>
      </c>
      <c r="P170" s="52">
        <f>SUM(P166:P169)</f>
        <v>13.972000000000001</v>
      </c>
      <c r="Q170" s="27">
        <f>SUM(Q166:Q169)</f>
        <v>14.08</v>
      </c>
      <c r="R170" s="53">
        <f>SUM(R166:R169)</f>
        <v>31.846</v>
      </c>
      <c r="S170" s="37">
        <f>SUM(S166:S169)</f>
        <v>262.70699999999999</v>
      </c>
      <c r="T170" s="86"/>
    </row>
    <row r="171" spans="1:20" ht="16.2" thickBot="1" x14ac:dyDescent="0.35">
      <c r="A171" s="250" t="s">
        <v>17</v>
      </c>
      <c r="B171" s="251"/>
      <c r="C171" s="251"/>
      <c r="D171" s="251"/>
      <c r="E171" s="251"/>
      <c r="F171" s="104">
        <f>F153+F156+F165+F170</f>
        <v>1189</v>
      </c>
      <c r="G171" s="104">
        <f>G153+G156+G165+G170</f>
        <v>44.538000000000004</v>
      </c>
      <c r="H171" s="106">
        <f>H153+H156+H165+H170</f>
        <v>63.863999999999997</v>
      </c>
      <c r="I171" s="107">
        <f>I153+I156+I165+I170</f>
        <v>151.70699999999999</v>
      </c>
      <c r="J171" s="105">
        <f>J153+J156+J165+J170</f>
        <v>1305.8800000000001</v>
      </c>
      <c r="K171" s="94"/>
      <c r="L171" s="7"/>
      <c r="M171" s="250" t="str">
        <f>A171</f>
        <v>Итого за день:</v>
      </c>
      <c r="N171" s="251"/>
      <c r="O171" s="106">
        <f>O153+O156+O165+O170</f>
        <v>1427</v>
      </c>
      <c r="P171" s="105">
        <f>P153+P156+P165+P170</f>
        <v>56.587000000000003</v>
      </c>
      <c r="Q171" s="106">
        <f>Q153+Q156+Q165+Q170</f>
        <v>104.88</v>
      </c>
      <c r="R171" s="105">
        <f>R153+R156+R165+R170</f>
        <v>194.625</v>
      </c>
      <c r="S171" s="106">
        <f>S153+S156+S165+S170</f>
        <v>1736.4630000000002</v>
      </c>
      <c r="T171" s="88"/>
    </row>
    <row r="172" spans="1:20" x14ac:dyDescent="0.3">
      <c r="K172" s="7"/>
    </row>
    <row r="173" spans="1:20" x14ac:dyDescent="0.3">
      <c r="K173" s="7"/>
    </row>
    <row r="174" spans="1:20" ht="15.75" customHeight="1" x14ac:dyDescent="0.3">
      <c r="A174" s="270" t="s">
        <v>92</v>
      </c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3"/>
      <c r="Q174" s="270" t="s">
        <v>92</v>
      </c>
      <c r="R174" s="270"/>
      <c r="S174" s="270"/>
      <c r="T174" s="270"/>
    </row>
    <row r="175" spans="1:20" ht="15.75" customHeight="1" x14ac:dyDescent="0.3">
      <c r="A175" s="270" t="s">
        <v>93</v>
      </c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3"/>
      <c r="Q175" s="270" t="s">
        <v>93</v>
      </c>
      <c r="R175" s="270"/>
      <c r="S175" s="270"/>
      <c r="T175" s="270"/>
    </row>
    <row r="176" spans="1:20" ht="15.75" customHeight="1" x14ac:dyDescent="0.3">
      <c r="A176" s="270" t="s">
        <v>94</v>
      </c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3"/>
      <c r="Q176" s="270" t="s">
        <v>94</v>
      </c>
      <c r="R176" s="270"/>
      <c r="S176" s="270"/>
      <c r="T176" s="270"/>
    </row>
    <row r="177" spans="1:20" ht="15.75" customHeight="1" x14ac:dyDescent="0.3">
      <c r="A177" s="270" t="s">
        <v>95</v>
      </c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3"/>
      <c r="Q177" s="270" t="s">
        <v>96</v>
      </c>
      <c r="R177" s="270"/>
      <c r="S177" s="270"/>
      <c r="T177" s="270"/>
    </row>
    <row r="178" spans="1:20" ht="15.6" x14ac:dyDescent="0.3">
      <c r="A178" s="294"/>
      <c r="B178" s="294"/>
      <c r="C178" s="294"/>
      <c r="D178" s="294"/>
      <c r="E178" s="294"/>
      <c r="F178" s="294"/>
      <c r="G178" s="294"/>
      <c r="H178" s="2"/>
      <c r="I178" s="3"/>
      <c r="J178" s="3"/>
      <c r="K178" s="3"/>
      <c r="L178" s="3"/>
      <c r="Q178" s="294" t="s">
        <v>0</v>
      </c>
      <c r="R178" s="294"/>
      <c r="S178" s="294"/>
      <c r="T178" s="294"/>
    </row>
    <row r="179" spans="1:20" ht="15.6" x14ac:dyDescent="0.3">
      <c r="A179" s="294" t="s">
        <v>97</v>
      </c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3"/>
      <c r="M179" s="294" t="s">
        <v>97</v>
      </c>
      <c r="N179" s="294"/>
      <c r="O179" s="294"/>
      <c r="P179" s="294"/>
      <c r="Q179" s="294"/>
      <c r="R179" s="294"/>
      <c r="S179" s="294"/>
      <c r="T179" s="294"/>
    </row>
    <row r="180" spans="1:20" ht="15.75" customHeight="1" x14ac:dyDescent="0.3">
      <c r="A180" s="294" t="s">
        <v>98</v>
      </c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3"/>
      <c r="M180" s="294" t="s">
        <v>99</v>
      </c>
      <c r="N180" s="294"/>
      <c r="O180" s="294"/>
      <c r="P180" s="294"/>
      <c r="Q180" s="294"/>
      <c r="R180" s="294"/>
      <c r="S180" s="294"/>
      <c r="T180" s="294"/>
    </row>
    <row r="181" spans="1:20" ht="15.75" customHeight="1" x14ac:dyDescent="0.3">
      <c r="A181" s="270"/>
      <c r="B181" s="270"/>
      <c r="C181" s="270"/>
      <c r="D181" s="270"/>
      <c r="E181" s="270"/>
      <c r="F181" s="270"/>
      <c r="G181" s="270"/>
      <c r="H181" s="270"/>
      <c r="I181" s="270"/>
      <c r="J181" s="270"/>
      <c r="K181" s="1"/>
      <c r="L181" s="1"/>
      <c r="M181" s="270"/>
      <c r="N181" s="270"/>
      <c r="O181" s="270"/>
      <c r="P181" s="270"/>
      <c r="Q181" s="270"/>
      <c r="R181" s="270"/>
      <c r="S181" s="270"/>
    </row>
    <row r="182" spans="1:20" x14ac:dyDescent="0.3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4"/>
      <c r="L182" s="4"/>
      <c r="M182" s="233"/>
      <c r="N182" s="233"/>
      <c r="O182" s="233"/>
      <c r="P182" s="233"/>
      <c r="Q182" s="233"/>
      <c r="R182" s="233"/>
      <c r="S182" s="233"/>
    </row>
    <row r="183" spans="1:20" ht="21" thickBot="1" x14ac:dyDescent="0.35">
      <c r="A183" s="234" t="s">
        <v>229</v>
      </c>
      <c r="B183" s="234"/>
      <c r="C183" s="234"/>
      <c r="D183" s="234"/>
      <c r="E183" s="234"/>
      <c r="F183" s="234"/>
      <c r="G183" s="234"/>
      <c r="H183" s="234"/>
      <c r="I183" s="234"/>
      <c r="J183" s="234"/>
      <c r="K183" s="16"/>
      <c r="L183" s="9"/>
      <c r="M183" s="234" t="s">
        <v>230</v>
      </c>
      <c r="N183" s="234"/>
      <c r="O183" s="234"/>
      <c r="P183" s="234"/>
      <c r="Q183" s="234"/>
      <c r="R183" s="234"/>
      <c r="S183" s="234"/>
    </row>
    <row r="184" spans="1:20" ht="20.25" customHeight="1" thickBot="1" x14ac:dyDescent="0.35">
      <c r="A184" s="235" t="s">
        <v>1</v>
      </c>
      <c r="B184" s="237" t="s">
        <v>4</v>
      </c>
      <c r="C184" s="238"/>
      <c r="D184" s="238"/>
      <c r="E184" s="239"/>
      <c r="F184" s="235" t="s">
        <v>2</v>
      </c>
      <c r="G184" s="243" t="s">
        <v>33</v>
      </c>
      <c r="H184" s="244"/>
      <c r="I184" s="245"/>
      <c r="J184" s="246" t="s">
        <v>3</v>
      </c>
      <c r="K184" s="285" t="s">
        <v>34</v>
      </c>
      <c r="L184" s="9"/>
      <c r="M184" s="287" t="s">
        <v>1</v>
      </c>
      <c r="N184" s="289" t="s">
        <v>4</v>
      </c>
      <c r="O184" s="246" t="s">
        <v>2</v>
      </c>
      <c r="P184" s="243" t="s">
        <v>33</v>
      </c>
      <c r="Q184" s="244"/>
      <c r="R184" s="245"/>
      <c r="S184" s="289" t="s">
        <v>3</v>
      </c>
      <c r="T184" s="278" t="s">
        <v>34</v>
      </c>
    </row>
    <row r="185" spans="1:20" ht="24.75" customHeight="1" thickBot="1" x14ac:dyDescent="0.35">
      <c r="A185" s="236"/>
      <c r="B185" s="240"/>
      <c r="C185" s="241"/>
      <c r="D185" s="241"/>
      <c r="E185" s="242"/>
      <c r="F185" s="236"/>
      <c r="G185" s="31" t="s">
        <v>30</v>
      </c>
      <c r="H185" s="31" t="s">
        <v>31</v>
      </c>
      <c r="I185" s="31" t="s">
        <v>32</v>
      </c>
      <c r="J185" s="247"/>
      <c r="K185" s="286"/>
      <c r="L185" s="10"/>
      <c r="M185" s="288"/>
      <c r="N185" s="290"/>
      <c r="O185" s="247"/>
      <c r="P185" s="30" t="str">
        <f>G185</f>
        <v>Б</v>
      </c>
      <c r="Q185" s="30" t="str">
        <f>H185</f>
        <v>Ж</v>
      </c>
      <c r="R185" s="32" t="str">
        <f>I185</f>
        <v>У</v>
      </c>
      <c r="S185" s="290"/>
      <c r="T185" s="279"/>
    </row>
    <row r="186" spans="1:20" ht="16.5" customHeight="1" x14ac:dyDescent="0.3">
      <c r="A186" s="44" t="s">
        <v>5</v>
      </c>
      <c r="B186" s="280" t="s">
        <v>21</v>
      </c>
      <c r="C186" s="280"/>
      <c r="D186" s="280"/>
      <c r="E186" s="280"/>
      <c r="F186" s="40">
        <v>130</v>
      </c>
      <c r="G186" s="40">
        <v>2.29</v>
      </c>
      <c r="H186" s="17">
        <v>9.3699999999999992</v>
      </c>
      <c r="I186" s="40">
        <v>15.27</v>
      </c>
      <c r="J186" s="17">
        <v>156.22</v>
      </c>
      <c r="K186" s="79" t="s">
        <v>35</v>
      </c>
      <c r="L186" s="11"/>
      <c r="M186" s="63" t="s">
        <v>5</v>
      </c>
      <c r="N186" s="64" t="str">
        <f>B186</f>
        <v>Каша молочная жидкая манная</v>
      </c>
      <c r="O186" s="68">
        <v>150</v>
      </c>
      <c r="P186" s="67">
        <v>2.65</v>
      </c>
      <c r="Q186" s="68">
        <v>11.38</v>
      </c>
      <c r="R186" s="67">
        <v>17.7</v>
      </c>
      <c r="S186" s="68">
        <v>185.73</v>
      </c>
      <c r="T186" s="83" t="str">
        <f>K186</f>
        <v>7.45</v>
      </c>
    </row>
    <row r="187" spans="1:20" ht="23.25" customHeight="1" x14ac:dyDescent="0.3">
      <c r="A187" s="45"/>
      <c r="B187" s="281" t="s">
        <v>20</v>
      </c>
      <c r="C187" s="281"/>
      <c r="D187" s="281"/>
      <c r="E187" s="281"/>
      <c r="F187" s="18">
        <v>150</v>
      </c>
      <c r="G187" s="18">
        <v>0.28000000000000003</v>
      </c>
      <c r="H187" s="33">
        <v>4.28</v>
      </c>
      <c r="I187" s="18">
        <v>5.46</v>
      </c>
      <c r="J187" s="33">
        <v>61.79</v>
      </c>
      <c r="K187" s="80" t="s">
        <v>36</v>
      </c>
      <c r="L187" s="12"/>
      <c r="M187" s="45"/>
      <c r="N187" s="65" t="str">
        <f>B187</f>
        <v>Какао на молочных сливках</v>
      </c>
      <c r="O187" s="18">
        <v>180</v>
      </c>
      <c r="P187" s="33">
        <v>0.35</v>
      </c>
      <c r="Q187" s="18">
        <v>5.69</v>
      </c>
      <c r="R187" s="33">
        <v>7.34</v>
      </c>
      <c r="S187" s="18">
        <v>82.46</v>
      </c>
      <c r="T187" s="84" t="str">
        <f>K187</f>
        <v>7.3</v>
      </c>
    </row>
    <row r="188" spans="1:20" ht="20.25" customHeight="1" x14ac:dyDescent="0.3">
      <c r="A188" s="45"/>
      <c r="B188" s="281" t="s">
        <v>14</v>
      </c>
      <c r="C188" s="281"/>
      <c r="D188" s="281"/>
      <c r="E188" s="281"/>
      <c r="F188" s="18">
        <v>30</v>
      </c>
      <c r="G188" s="18">
        <v>2.25</v>
      </c>
      <c r="H188" s="33">
        <v>0.87</v>
      </c>
      <c r="I188" s="18">
        <v>15.27</v>
      </c>
      <c r="J188" s="101">
        <v>79.2</v>
      </c>
      <c r="K188" s="80" t="s">
        <v>37</v>
      </c>
      <c r="L188" s="12"/>
      <c r="M188" s="45"/>
      <c r="N188" s="65" t="str">
        <f>B188</f>
        <v>Батон  (пшеничный)</v>
      </c>
      <c r="O188" s="18">
        <v>40</v>
      </c>
      <c r="P188" s="33">
        <v>3</v>
      </c>
      <c r="Q188" s="18">
        <v>1.1599999999999999</v>
      </c>
      <c r="R188" s="33">
        <v>20.36</v>
      </c>
      <c r="S188" s="18">
        <v>105.6</v>
      </c>
      <c r="T188" s="84" t="str">
        <f>K188</f>
        <v>7.8.2</v>
      </c>
    </row>
    <row r="189" spans="1:20" ht="20.25" customHeight="1" x14ac:dyDescent="0.3">
      <c r="A189" s="45"/>
      <c r="B189" s="282" t="s">
        <v>7</v>
      </c>
      <c r="C189" s="283"/>
      <c r="D189" s="283"/>
      <c r="E189" s="284"/>
      <c r="F189" s="18">
        <v>5</v>
      </c>
      <c r="G189" s="18">
        <v>0.05</v>
      </c>
      <c r="H189" s="33">
        <v>3.63</v>
      </c>
      <c r="I189" s="18">
        <v>7.0000000000000007E-2</v>
      </c>
      <c r="J189" s="101">
        <v>33.1</v>
      </c>
      <c r="K189" s="80" t="s">
        <v>38</v>
      </c>
      <c r="L189" s="12"/>
      <c r="M189" s="45"/>
      <c r="N189" s="65" t="str">
        <f>B189</f>
        <v>Масло сливочное</v>
      </c>
      <c r="O189" s="18">
        <v>6</v>
      </c>
      <c r="P189" s="33">
        <v>0.06</v>
      </c>
      <c r="Q189" s="18">
        <v>4.3499999999999996</v>
      </c>
      <c r="R189" s="33">
        <v>8.4000000000000005E-2</v>
      </c>
      <c r="S189" s="18">
        <v>39.72</v>
      </c>
      <c r="T189" s="84" t="str">
        <f>K189</f>
        <v>1.63</v>
      </c>
    </row>
    <row r="190" spans="1:20" ht="22.5" customHeight="1" thickBot="1" x14ac:dyDescent="0.35">
      <c r="A190" s="46"/>
      <c r="B190" s="282" t="s">
        <v>19</v>
      </c>
      <c r="C190" s="283"/>
      <c r="D190" s="283"/>
      <c r="E190" s="284"/>
      <c r="F190" s="41">
        <v>9</v>
      </c>
      <c r="G190" s="48">
        <v>8.2000000000000003E-2</v>
      </c>
      <c r="H190" s="34">
        <v>6.6920000000000002</v>
      </c>
      <c r="I190" s="48">
        <v>0.129</v>
      </c>
      <c r="J190" s="47">
        <v>61.103000000000002</v>
      </c>
      <c r="K190" s="81" t="s">
        <v>39</v>
      </c>
      <c r="L190" s="12"/>
      <c r="M190" s="46"/>
      <c r="N190" s="66" t="str">
        <f>B190</f>
        <v>Сыр твердый</v>
      </c>
      <c r="O190" s="48">
        <v>10</v>
      </c>
      <c r="P190" s="34">
        <v>0.10299999999999999</v>
      </c>
      <c r="Q190" s="48">
        <v>7.4390000000000001</v>
      </c>
      <c r="R190" s="34">
        <v>0.14399999999999999</v>
      </c>
      <c r="S190" s="48">
        <v>67.921000000000006</v>
      </c>
      <c r="T190" s="85" t="str">
        <f>K190</f>
        <v>1.68</v>
      </c>
    </row>
    <row r="191" spans="1:20" ht="16.2" thickBot="1" x14ac:dyDescent="0.35">
      <c r="A191" s="272" t="s">
        <v>8</v>
      </c>
      <c r="B191" s="273"/>
      <c r="C191" s="273"/>
      <c r="D191" s="273"/>
      <c r="E191" s="274"/>
      <c r="F191" s="50">
        <f>SUM(F186:F190)</f>
        <v>324</v>
      </c>
      <c r="G191" s="42">
        <f>SUM(G186:G190)</f>
        <v>4.952</v>
      </c>
      <c r="H191" s="42">
        <f>SUM(H186:H190)</f>
        <v>24.841999999999999</v>
      </c>
      <c r="I191" s="42">
        <f>SUM(I186:I190)</f>
        <v>36.198999999999998</v>
      </c>
      <c r="J191" s="49">
        <f>SUM(J186:J190)</f>
        <v>391.41300000000001</v>
      </c>
      <c r="K191" s="21"/>
      <c r="L191" s="13"/>
      <c r="M191" s="272" t="s">
        <v>8</v>
      </c>
      <c r="N191" s="274"/>
      <c r="O191" s="42">
        <f>SUM(O186:O190)</f>
        <v>386</v>
      </c>
      <c r="P191" s="50">
        <f>SUM(P186:P190)</f>
        <v>6.1629999999999994</v>
      </c>
      <c r="Q191" s="42">
        <f>SUM(Q186:Q190)</f>
        <v>30.018999999999998</v>
      </c>
      <c r="R191" s="103">
        <f>SUM(R186:R190)</f>
        <v>45.628</v>
      </c>
      <c r="S191" s="35">
        <f>SUM(S186:S190)</f>
        <v>481.43099999999998</v>
      </c>
      <c r="T191" s="86"/>
    </row>
    <row r="192" spans="1:20" ht="78.599999999999994" thickBot="1" x14ac:dyDescent="0.35">
      <c r="A192" s="62" t="s">
        <v>9</v>
      </c>
      <c r="B192" s="275" t="s">
        <v>22</v>
      </c>
      <c r="C192" s="276"/>
      <c r="D192" s="276"/>
      <c r="E192" s="277"/>
      <c r="F192" s="43">
        <v>100</v>
      </c>
      <c r="G192" s="43">
        <v>0.2</v>
      </c>
      <c r="H192" s="36"/>
      <c r="I192" s="43">
        <v>5.99</v>
      </c>
      <c r="J192" s="36">
        <v>24.62</v>
      </c>
      <c r="K192" s="82" t="s">
        <v>40</v>
      </c>
      <c r="L192" s="11"/>
      <c r="M192" s="69" t="s">
        <v>9</v>
      </c>
      <c r="N192" s="70" t="str">
        <f>B192</f>
        <v>Напиток из плодов шиповника</v>
      </c>
      <c r="O192" s="43">
        <v>100</v>
      </c>
      <c r="P192" s="43">
        <v>0.28000000000000003</v>
      </c>
      <c r="Q192" s="71"/>
      <c r="R192" s="43">
        <v>9.19</v>
      </c>
      <c r="S192" s="43">
        <v>29.68</v>
      </c>
      <c r="T192" s="83" t="str">
        <f>K192</f>
        <v>8.2.1</v>
      </c>
    </row>
    <row r="193" spans="1:20" ht="16.5" hidden="1" customHeight="1" thickBot="1" x14ac:dyDescent="0.35">
      <c r="A193" s="8"/>
      <c r="B193" s="267"/>
      <c r="C193" s="267"/>
      <c r="D193" s="267"/>
      <c r="E193" s="268"/>
      <c r="F193" s="20"/>
      <c r="G193" s="20"/>
      <c r="H193" s="2"/>
      <c r="I193" s="14"/>
      <c r="J193" s="14"/>
      <c r="K193" s="22"/>
      <c r="L193" s="5"/>
      <c r="M193" s="8"/>
      <c r="N193" s="23"/>
      <c r="O193" s="23"/>
      <c r="P193" s="24"/>
      <c r="Q193" s="24"/>
      <c r="R193" s="24"/>
      <c r="S193" s="14"/>
      <c r="T193" s="87"/>
    </row>
    <row r="194" spans="1:20" ht="16.2" thickBot="1" x14ac:dyDescent="0.35">
      <c r="A194" s="248" t="s">
        <v>10</v>
      </c>
      <c r="B194" s="258"/>
      <c r="C194" s="258"/>
      <c r="D194" s="258"/>
      <c r="E194" s="249"/>
      <c r="F194" s="52">
        <f>SUM(F192:F193)</f>
        <v>100</v>
      </c>
      <c r="G194" s="27">
        <f>SUM(G192:G193)</f>
        <v>0.2</v>
      </c>
      <c r="H194" s="27"/>
      <c r="I194" s="53">
        <f>SUM(I192:I193)</f>
        <v>5.99</v>
      </c>
      <c r="J194" s="53">
        <f>SUM(J192:J193)</f>
        <v>24.62</v>
      </c>
      <c r="K194" s="27"/>
      <c r="L194" s="3"/>
      <c r="M194" s="248" t="s">
        <v>10</v>
      </c>
      <c r="N194" s="258"/>
      <c r="O194" s="15">
        <f>SUM(O192:O193)</f>
        <v>100</v>
      </c>
      <c r="P194" s="27">
        <f>SUM(P192:P193)</f>
        <v>0.28000000000000003</v>
      </c>
      <c r="Q194" s="37"/>
      <c r="R194" s="27">
        <f>SUM(R192:R193)</f>
        <v>9.19</v>
      </c>
      <c r="S194" s="37">
        <f>SUM(S192:S193)</f>
        <v>29.68</v>
      </c>
      <c r="T194" s="86"/>
    </row>
    <row r="195" spans="1:20" ht="32.25" customHeight="1" x14ac:dyDescent="0.3">
      <c r="A195" s="59" t="s">
        <v>15</v>
      </c>
      <c r="B195" s="266" t="s">
        <v>23</v>
      </c>
      <c r="C195" s="267"/>
      <c r="D195" s="267"/>
      <c r="E195" s="268"/>
      <c r="F195" s="25">
        <v>30</v>
      </c>
      <c r="G195" s="25">
        <v>0.64300000000000002</v>
      </c>
      <c r="H195" s="25">
        <v>3.0070000000000001</v>
      </c>
      <c r="I195" s="56">
        <v>3.306</v>
      </c>
      <c r="J195" s="25">
        <v>42.706000000000003</v>
      </c>
      <c r="K195" s="89" t="s">
        <v>41</v>
      </c>
      <c r="L195" s="5"/>
      <c r="M195" s="72" t="s">
        <v>15</v>
      </c>
      <c r="N195" s="73" t="str">
        <f t="shared" ref="N195:N201" si="8">B195</f>
        <v>Салат из белокачанной капусты с морковью</v>
      </c>
      <c r="O195" s="77">
        <v>40</v>
      </c>
      <c r="P195" s="77">
        <v>0.81799999999999995</v>
      </c>
      <c r="Q195" s="76">
        <v>5.9880000000000004</v>
      </c>
      <c r="R195" s="77">
        <v>5.383</v>
      </c>
      <c r="S195" s="77">
        <v>78.36</v>
      </c>
      <c r="T195" s="83" t="str">
        <f>K195</f>
        <v>1.48</v>
      </c>
    </row>
    <row r="196" spans="1:20" ht="33.75" customHeight="1" x14ac:dyDescent="0.3">
      <c r="A196" s="60"/>
      <c r="B196" s="252" t="s">
        <v>24</v>
      </c>
      <c r="C196" s="253"/>
      <c r="D196" s="253"/>
      <c r="E196" s="254"/>
      <c r="F196" s="19">
        <v>150</v>
      </c>
      <c r="G196" s="97">
        <v>1.6</v>
      </c>
      <c r="H196" s="97">
        <v>2.2000000000000002</v>
      </c>
      <c r="I196" s="98">
        <v>11</v>
      </c>
      <c r="J196" s="96">
        <v>44.6</v>
      </c>
      <c r="K196" s="90" t="s">
        <v>42</v>
      </c>
      <c r="L196" s="3"/>
      <c r="M196" s="28"/>
      <c r="N196" s="74" t="str">
        <f t="shared" si="8"/>
        <v>Суп картофльный с галушками на курином бульоне</v>
      </c>
      <c r="O196" s="19">
        <v>180</v>
      </c>
      <c r="P196" s="19">
        <v>1.92</v>
      </c>
      <c r="Q196" s="39">
        <v>2.59</v>
      </c>
      <c r="R196" s="19">
        <v>13.24</v>
      </c>
      <c r="S196" s="19">
        <v>54.04</v>
      </c>
      <c r="T196" s="83" t="str">
        <f>K196</f>
        <v>2.23</v>
      </c>
    </row>
    <row r="197" spans="1:20" ht="33" customHeight="1" x14ac:dyDescent="0.3">
      <c r="A197" s="60"/>
      <c r="B197" s="252" t="s">
        <v>25</v>
      </c>
      <c r="C197" s="253"/>
      <c r="D197" s="253"/>
      <c r="E197" s="254"/>
      <c r="F197" s="19">
        <v>37</v>
      </c>
      <c r="G197" s="97">
        <v>12.7</v>
      </c>
      <c r="H197" s="97">
        <v>7.8</v>
      </c>
      <c r="I197" s="98">
        <v>1.8</v>
      </c>
      <c r="J197" s="96">
        <v>129.1</v>
      </c>
      <c r="K197" s="90" t="s">
        <v>43</v>
      </c>
      <c r="L197" s="6"/>
      <c r="M197" s="28"/>
      <c r="N197" s="74" t="str">
        <f t="shared" si="8"/>
        <v>Птица тушеная в соусе</v>
      </c>
      <c r="O197" s="19">
        <v>49</v>
      </c>
      <c r="P197" s="19">
        <v>17.100000000000001</v>
      </c>
      <c r="Q197" s="39">
        <v>11.2</v>
      </c>
      <c r="R197" s="19">
        <v>3.19</v>
      </c>
      <c r="S197" s="19">
        <v>182.06</v>
      </c>
      <c r="T197" s="95" t="str">
        <f t="shared" ref="T197:T202" si="9">K197</f>
        <v>3.45</v>
      </c>
    </row>
    <row r="198" spans="1:20" ht="22.5" customHeight="1" x14ac:dyDescent="0.3">
      <c r="A198" s="60"/>
      <c r="B198" s="252" t="s">
        <v>18</v>
      </c>
      <c r="C198" s="253"/>
      <c r="D198" s="253"/>
      <c r="E198" s="254"/>
      <c r="F198" s="19">
        <v>25</v>
      </c>
      <c r="G198" s="97">
        <v>0.23</v>
      </c>
      <c r="H198" s="97">
        <v>0.56999999999999995</v>
      </c>
      <c r="I198" s="98">
        <v>1.32</v>
      </c>
      <c r="J198" s="19">
        <v>11.38</v>
      </c>
      <c r="K198" s="90" t="s">
        <v>44</v>
      </c>
      <c r="L198" s="6"/>
      <c r="M198" s="28"/>
      <c r="N198" s="74" t="str">
        <f t="shared" si="8"/>
        <v>Соус томатный</v>
      </c>
      <c r="O198" s="19">
        <v>30</v>
      </c>
      <c r="P198" s="19">
        <v>0.42</v>
      </c>
      <c r="Q198" s="39">
        <v>1.1399999999999999</v>
      </c>
      <c r="R198" s="19">
        <v>2.48</v>
      </c>
      <c r="S198" s="19">
        <v>21.91</v>
      </c>
      <c r="T198" s="95" t="str">
        <f t="shared" si="9"/>
        <v>5.8</v>
      </c>
    </row>
    <row r="199" spans="1:20" ht="15.75" customHeight="1" x14ac:dyDescent="0.3">
      <c r="A199" s="60"/>
      <c r="B199" s="252" t="s">
        <v>26</v>
      </c>
      <c r="C199" s="253"/>
      <c r="D199" s="253"/>
      <c r="E199" s="254"/>
      <c r="F199" s="19">
        <v>110</v>
      </c>
      <c r="G199" s="97">
        <v>3.09</v>
      </c>
      <c r="H199" s="97">
        <v>3.24</v>
      </c>
      <c r="I199" s="98">
        <v>16.489999999999998</v>
      </c>
      <c r="J199" s="19">
        <v>110.22</v>
      </c>
      <c r="K199" s="90" t="s">
        <v>45</v>
      </c>
      <c r="L199" s="6"/>
      <c r="M199" s="60"/>
      <c r="N199" s="74" t="str">
        <f t="shared" si="8"/>
        <v>Каша вязкая пшеничная</v>
      </c>
      <c r="O199" s="19">
        <v>130</v>
      </c>
      <c r="P199" s="19">
        <v>3.64</v>
      </c>
      <c r="Q199" s="39">
        <v>4.03</v>
      </c>
      <c r="R199" s="19">
        <v>19.41</v>
      </c>
      <c r="S199" s="19">
        <v>131.69</v>
      </c>
      <c r="T199" s="95" t="str">
        <f t="shared" si="9"/>
        <v>4.1</v>
      </c>
    </row>
    <row r="200" spans="1:20" ht="31.5" customHeight="1" x14ac:dyDescent="0.3">
      <c r="A200" s="60"/>
      <c r="B200" s="252" t="s">
        <v>27</v>
      </c>
      <c r="C200" s="253"/>
      <c r="D200" s="253"/>
      <c r="E200" s="254"/>
      <c r="F200" s="19">
        <v>150</v>
      </c>
      <c r="G200" s="97">
        <v>0.12</v>
      </c>
      <c r="H200" s="97"/>
      <c r="I200" s="98">
        <v>15.452</v>
      </c>
      <c r="J200" s="19">
        <v>34.200000000000003</v>
      </c>
      <c r="K200" s="90" t="s">
        <v>46</v>
      </c>
      <c r="L200" s="6"/>
      <c r="M200" s="28"/>
      <c r="N200" s="74" t="str">
        <f t="shared" si="8"/>
        <v>Кисель из концентрата на плодовых и ягодных экстрактах</v>
      </c>
      <c r="O200" s="19">
        <v>180</v>
      </c>
      <c r="P200" s="19">
        <v>1.4999999999999999E-2</v>
      </c>
      <c r="Q200" s="39"/>
      <c r="R200" s="19">
        <v>21.311</v>
      </c>
      <c r="S200" s="19">
        <v>50.73</v>
      </c>
      <c r="T200" s="95" t="str">
        <f t="shared" si="9"/>
        <v>7.4.3</v>
      </c>
    </row>
    <row r="201" spans="1:20" ht="78" x14ac:dyDescent="0.3">
      <c r="A201" s="60"/>
      <c r="B201" s="252" t="s">
        <v>16</v>
      </c>
      <c r="C201" s="253"/>
      <c r="D201" s="253"/>
      <c r="E201" s="254"/>
      <c r="F201" s="19">
        <v>30</v>
      </c>
      <c r="G201" s="97">
        <v>2.4300000000000002</v>
      </c>
      <c r="H201" s="97">
        <v>0.3</v>
      </c>
      <c r="I201" s="98">
        <v>14.64</v>
      </c>
      <c r="J201" s="19">
        <v>72.599999999999994</v>
      </c>
      <c r="K201" s="90" t="s">
        <v>37</v>
      </c>
      <c r="L201" s="6"/>
      <c r="M201" s="60"/>
      <c r="N201" s="74" t="str">
        <f t="shared" si="8"/>
        <v>Хлеб пшеничный</v>
      </c>
      <c r="O201" s="19">
        <v>40</v>
      </c>
      <c r="P201" s="19">
        <v>3.24</v>
      </c>
      <c r="Q201" s="39">
        <v>0.4</v>
      </c>
      <c r="R201" s="19">
        <v>16.52</v>
      </c>
      <c r="S201" s="19">
        <v>96.8</v>
      </c>
      <c r="T201" s="95" t="str">
        <f t="shared" si="9"/>
        <v>7.8.2</v>
      </c>
    </row>
    <row r="202" spans="1:20" ht="16.2" thickBot="1" x14ac:dyDescent="0.35">
      <c r="A202" s="61"/>
      <c r="B202" s="291"/>
      <c r="C202" s="292"/>
      <c r="D202" s="292"/>
      <c r="E202" s="293"/>
      <c r="F202" s="26"/>
      <c r="G202" s="99"/>
      <c r="H202" s="99"/>
      <c r="I202" s="100"/>
      <c r="J202" s="54"/>
      <c r="K202" s="91"/>
      <c r="L202" s="6"/>
      <c r="M202" s="29"/>
      <c r="N202" s="75"/>
      <c r="O202" s="61"/>
      <c r="P202" s="102"/>
      <c r="Q202" s="75"/>
      <c r="R202" s="102"/>
      <c r="S202" s="61"/>
      <c r="T202" s="95">
        <f t="shared" si="9"/>
        <v>0</v>
      </c>
    </row>
    <row r="203" spans="1:20" ht="16.2" thickBot="1" x14ac:dyDescent="0.35">
      <c r="A203" s="248" t="s">
        <v>11</v>
      </c>
      <c r="B203" s="258"/>
      <c r="C203" s="258"/>
      <c r="D203" s="258"/>
      <c r="E203" s="249"/>
      <c r="F203" s="55">
        <f>SUM(F195:F202)</f>
        <v>532</v>
      </c>
      <c r="G203" s="52">
        <f>SUM(G195:G202)</f>
        <v>20.812999999999999</v>
      </c>
      <c r="H203" s="27">
        <f>SUM(H195:H202)</f>
        <v>17.117000000000001</v>
      </c>
      <c r="I203" s="53">
        <f>SUM(I195:I202)</f>
        <v>64.007999999999996</v>
      </c>
      <c r="J203" s="37">
        <f>SUM(J195:J202)</f>
        <v>444.80599999999993</v>
      </c>
      <c r="K203" s="92"/>
      <c r="L203" s="6"/>
      <c r="M203" s="248" t="s">
        <v>11</v>
      </c>
      <c r="N203" s="259"/>
      <c r="O203" s="37">
        <f>SUM(O195:O202)</f>
        <v>649</v>
      </c>
      <c r="P203" s="27">
        <f>SUM(P195:P202)</f>
        <v>27.153000000000006</v>
      </c>
      <c r="Q203" s="37">
        <f>SUM(Q195:Q202)</f>
        <v>25.347999999999999</v>
      </c>
      <c r="R203" s="27">
        <f>SUM(R195:R202)</f>
        <v>81.534000000000006</v>
      </c>
      <c r="S203" s="37">
        <f>SUM(S195:S202)</f>
        <v>615.59</v>
      </c>
      <c r="T203" s="86"/>
    </row>
    <row r="204" spans="1:20" ht="46.8" x14ac:dyDescent="0.3">
      <c r="A204" s="59" t="s">
        <v>12</v>
      </c>
      <c r="B204" s="266" t="s">
        <v>28</v>
      </c>
      <c r="C204" s="267"/>
      <c r="D204" s="267"/>
      <c r="E204" s="268"/>
      <c r="F204" s="25">
        <v>80</v>
      </c>
      <c r="G204" s="25">
        <v>5.41</v>
      </c>
      <c r="H204" s="38">
        <v>10.039999999999999</v>
      </c>
      <c r="I204" s="25">
        <v>1.31</v>
      </c>
      <c r="J204" s="38">
        <v>119.7</v>
      </c>
      <c r="K204" s="89" t="s">
        <v>47</v>
      </c>
      <c r="L204" s="5"/>
      <c r="M204" s="72" t="str">
        <f>A204</f>
        <v>Полдник</v>
      </c>
      <c r="N204" s="73" t="str">
        <f>B204</f>
        <v>Омлет с кукурузой сладкой</v>
      </c>
      <c r="O204" s="77">
        <v>100</v>
      </c>
      <c r="P204" s="51">
        <v>5.91</v>
      </c>
      <c r="Q204" s="76">
        <v>12.243</v>
      </c>
      <c r="R204" s="51">
        <v>6.1539999999999999</v>
      </c>
      <c r="S204" s="77">
        <v>135.46</v>
      </c>
      <c r="T204" s="83" t="str">
        <f>K204</f>
        <v>8.4</v>
      </c>
    </row>
    <row r="205" spans="1:20" ht="18.75" customHeight="1" x14ac:dyDescent="0.3">
      <c r="A205" s="60"/>
      <c r="B205" s="252" t="s">
        <v>29</v>
      </c>
      <c r="C205" s="253"/>
      <c r="D205" s="253"/>
      <c r="E205" s="254"/>
      <c r="F205" s="19">
        <v>20</v>
      </c>
      <c r="G205" s="19">
        <v>2.6</v>
      </c>
      <c r="H205" s="39">
        <v>0.6</v>
      </c>
      <c r="I205" s="19">
        <v>8</v>
      </c>
      <c r="J205" s="39">
        <v>50</v>
      </c>
      <c r="K205" s="90" t="s">
        <v>37</v>
      </c>
      <c r="L205" s="6"/>
      <c r="M205" s="60"/>
      <c r="N205" s="74" t="str">
        <f>B205</f>
        <v>Хлеб ржаной</v>
      </c>
      <c r="O205" s="19">
        <v>25</v>
      </c>
      <c r="P205" s="19">
        <v>3.25</v>
      </c>
      <c r="Q205" s="39">
        <v>0.75</v>
      </c>
      <c r="R205" s="19">
        <v>10</v>
      </c>
      <c r="S205" s="19">
        <v>62.5</v>
      </c>
      <c r="T205" s="83" t="str">
        <f>K205</f>
        <v>7.8.2</v>
      </c>
    </row>
    <row r="206" spans="1:20" ht="62.4" x14ac:dyDescent="0.3">
      <c r="A206" s="60"/>
      <c r="B206" s="295" t="s">
        <v>6</v>
      </c>
      <c r="C206" s="295"/>
      <c r="D206" s="295"/>
      <c r="E206" s="295"/>
      <c r="F206" s="19">
        <v>150</v>
      </c>
      <c r="G206" s="19">
        <v>2E-3</v>
      </c>
      <c r="H206" s="39"/>
      <c r="I206" s="19">
        <v>5.2709999999999999</v>
      </c>
      <c r="J206" s="39">
        <v>21.507999999999999</v>
      </c>
      <c r="K206" s="90" t="s">
        <v>48</v>
      </c>
      <c r="L206" s="6"/>
      <c r="M206" s="60"/>
      <c r="N206" s="74" t="str">
        <f>B206</f>
        <v>Чай с сахаром</v>
      </c>
      <c r="O206" s="19">
        <v>180</v>
      </c>
      <c r="P206" s="19">
        <v>2E-3</v>
      </c>
      <c r="Q206" s="39"/>
      <c r="R206" s="19">
        <v>7.1159999999999997</v>
      </c>
      <c r="S206" s="19">
        <v>28.841999999999999</v>
      </c>
      <c r="T206" s="83" t="str">
        <f>K206</f>
        <v>7.43</v>
      </c>
    </row>
    <row r="207" spans="1:20" ht="15.75" customHeight="1" thickBot="1" x14ac:dyDescent="0.35">
      <c r="A207" s="61"/>
      <c r="B207" s="291"/>
      <c r="C207" s="292"/>
      <c r="D207" s="292"/>
      <c r="E207" s="293"/>
      <c r="F207" s="26"/>
      <c r="G207" s="54"/>
      <c r="H207" s="58"/>
      <c r="I207" s="54"/>
      <c r="J207" s="57"/>
      <c r="K207" s="93"/>
      <c r="L207" s="6"/>
      <c r="M207" s="61"/>
      <c r="N207" s="75"/>
      <c r="O207" s="61"/>
      <c r="P207" s="61"/>
      <c r="Q207" s="75"/>
      <c r="R207" s="61"/>
      <c r="S207" s="78"/>
      <c r="T207" s="83">
        <f>K207</f>
        <v>0</v>
      </c>
    </row>
    <row r="208" spans="1:20" ht="21.75" customHeight="1" thickBot="1" x14ac:dyDescent="0.35">
      <c r="A208" s="248" t="s">
        <v>13</v>
      </c>
      <c r="B208" s="258"/>
      <c r="C208" s="258"/>
      <c r="D208" s="258"/>
      <c r="E208" s="249"/>
      <c r="F208" s="27">
        <f>SUM(F204:F207)</f>
        <v>250</v>
      </c>
      <c r="G208" s="52">
        <f>SUM(G204:G207)</f>
        <v>8.0120000000000005</v>
      </c>
      <c r="H208" s="27">
        <f>SUM(H204:H207)</f>
        <v>10.639999999999999</v>
      </c>
      <c r="I208" s="53">
        <f>SUM(I204:I207)</f>
        <v>14.581</v>
      </c>
      <c r="J208" s="27">
        <f>SUM(J204:J207)</f>
        <v>191.208</v>
      </c>
      <c r="K208" s="92"/>
      <c r="L208" s="6"/>
      <c r="M208" s="248" t="s">
        <v>13</v>
      </c>
      <c r="N208" s="249"/>
      <c r="O208" s="27">
        <f>SUM(O204:O207)</f>
        <v>305</v>
      </c>
      <c r="P208" s="52">
        <f>SUM(P204:P207)</f>
        <v>9.1620000000000008</v>
      </c>
      <c r="Q208" s="27">
        <f>SUM(Q204:Q207)</f>
        <v>12.993</v>
      </c>
      <c r="R208" s="53">
        <f>SUM(R204:R207)</f>
        <v>23.27</v>
      </c>
      <c r="S208" s="37">
        <f>SUM(S204:S207)</f>
        <v>226.80200000000002</v>
      </c>
      <c r="T208" s="86"/>
    </row>
    <row r="209" spans="1:20" ht="16.2" thickBot="1" x14ac:dyDescent="0.35">
      <c r="A209" s="250" t="s">
        <v>17</v>
      </c>
      <c r="B209" s="251"/>
      <c r="C209" s="251"/>
      <c r="D209" s="251"/>
      <c r="E209" s="251"/>
      <c r="F209" s="104">
        <f>F191+F194+F203+F208</f>
        <v>1206</v>
      </c>
      <c r="G209" s="104">
        <f>G191+G194+G203+G208</f>
        <v>33.977000000000004</v>
      </c>
      <c r="H209" s="106">
        <f>H191+H194+H203+H208</f>
        <v>52.599000000000004</v>
      </c>
      <c r="I209" s="107">
        <f>I191+I194+I203+I208</f>
        <v>120.77800000000001</v>
      </c>
      <c r="J209" s="105">
        <f>J191+J194+J203+J208</f>
        <v>1052.047</v>
      </c>
      <c r="K209" s="94"/>
      <c r="L209" s="7"/>
      <c r="M209" s="250" t="str">
        <f>A209</f>
        <v>Итого за день:</v>
      </c>
      <c r="N209" s="251"/>
      <c r="O209" s="106">
        <f>O191+O194+O203+O208</f>
        <v>1440</v>
      </c>
      <c r="P209" s="105">
        <f>P191+P194+P203+P208</f>
        <v>42.758000000000003</v>
      </c>
      <c r="Q209" s="106">
        <f>Q191+Q194+Q203+Q208</f>
        <v>68.36</v>
      </c>
      <c r="R209" s="105">
        <f>R191+R194+R203+R208</f>
        <v>159.62200000000001</v>
      </c>
      <c r="S209" s="106">
        <f>S191+S194+S203+S208</f>
        <v>1353.5030000000002</v>
      </c>
      <c r="T209" s="88"/>
    </row>
    <row r="210" spans="1:20" x14ac:dyDescent="0.3">
      <c r="K210" s="7"/>
    </row>
    <row r="211" spans="1:20" x14ac:dyDescent="0.3">
      <c r="K211" s="7"/>
    </row>
    <row r="212" spans="1:20" x14ac:dyDescent="0.3">
      <c r="K212" s="7"/>
    </row>
    <row r="213" spans="1:20" ht="15.75" customHeight="1" x14ac:dyDescent="0.3">
      <c r="A213" s="270"/>
      <c r="B213" s="270"/>
      <c r="C213" s="270"/>
      <c r="D213" s="270"/>
      <c r="E213" s="270"/>
      <c r="F213" s="270"/>
      <c r="G213" s="270"/>
      <c r="H213" s="270"/>
      <c r="I213" s="270"/>
      <c r="J213" s="270"/>
      <c r="K213" s="141"/>
      <c r="L213" s="141"/>
      <c r="M213" s="270"/>
      <c r="N213" s="270"/>
      <c r="O213" s="270"/>
      <c r="P213" s="270"/>
      <c r="Q213" s="270"/>
      <c r="R213" s="270"/>
      <c r="S213" s="270"/>
    </row>
    <row r="214" spans="1:20" ht="15.75" customHeight="1" x14ac:dyDescent="0.3">
      <c r="A214" s="270" t="s">
        <v>92</v>
      </c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3"/>
      <c r="N214" s="270" t="s">
        <v>92</v>
      </c>
      <c r="O214" s="270"/>
      <c r="P214" s="270"/>
      <c r="Q214" s="270"/>
      <c r="R214" s="270"/>
      <c r="S214" s="270"/>
      <c r="T214" s="270"/>
    </row>
    <row r="215" spans="1:20" ht="15.75" customHeight="1" x14ac:dyDescent="0.3">
      <c r="A215" s="270" t="s">
        <v>93</v>
      </c>
      <c r="B215" s="270"/>
      <c r="C215" s="270"/>
      <c r="D215" s="270"/>
      <c r="E215" s="270"/>
      <c r="F215" s="270"/>
      <c r="G215" s="270"/>
      <c r="H215" s="270"/>
      <c r="I215" s="270"/>
      <c r="J215" s="270"/>
      <c r="K215" s="270"/>
      <c r="L215" s="3"/>
      <c r="N215" s="270" t="s">
        <v>93</v>
      </c>
      <c r="O215" s="270"/>
      <c r="P215" s="270"/>
      <c r="Q215" s="270"/>
      <c r="R215" s="270"/>
      <c r="S215" s="270"/>
      <c r="T215" s="270"/>
    </row>
    <row r="216" spans="1:20" ht="15.75" customHeight="1" x14ac:dyDescent="0.3">
      <c r="A216" s="270" t="s">
        <v>94</v>
      </c>
      <c r="B216" s="270"/>
      <c r="C216" s="270"/>
      <c r="D216" s="270"/>
      <c r="E216" s="270"/>
      <c r="F216" s="270"/>
      <c r="G216" s="270"/>
      <c r="H216" s="270"/>
      <c r="I216" s="270"/>
      <c r="J216" s="270"/>
      <c r="K216" s="270"/>
      <c r="L216" s="3"/>
      <c r="N216" s="270" t="s">
        <v>94</v>
      </c>
      <c r="O216" s="270"/>
      <c r="P216" s="270"/>
      <c r="Q216" s="270"/>
      <c r="R216" s="270"/>
      <c r="S216" s="270"/>
      <c r="T216" s="270"/>
    </row>
    <row r="217" spans="1:20" ht="15.75" customHeight="1" x14ac:dyDescent="0.3">
      <c r="A217" s="270" t="s">
        <v>95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3"/>
      <c r="N217" s="270" t="s">
        <v>96</v>
      </c>
      <c r="O217" s="270"/>
      <c r="P217" s="270"/>
      <c r="Q217" s="270"/>
      <c r="R217" s="270"/>
      <c r="S217" s="270"/>
      <c r="T217" s="270"/>
    </row>
    <row r="218" spans="1:20" ht="15.6" x14ac:dyDescent="0.3">
      <c r="A218" s="294"/>
      <c r="B218" s="294"/>
      <c r="C218" s="294"/>
      <c r="D218" s="294"/>
      <c r="E218" s="294"/>
      <c r="F218" s="294"/>
      <c r="G218" s="294"/>
      <c r="H218" s="142"/>
      <c r="I218" s="3"/>
      <c r="J218" s="3"/>
      <c r="K218" s="3"/>
      <c r="L218" s="3"/>
      <c r="Q218" s="294" t="s">
        <v>0</v>
      </c>
      <c r="R218" s="294"/>
      <c r="S218" s="294"/>
      <c r="T218" s="294"/>
    </row>
    <row r="219" spans="1:20" ht="15.6" x14ac:dyDescent="0.3">
      <c r="A219" s="294" t="s">
        <v>240</v>
      </c>
      <c r="B219" s="294"/>
      <c r="C219" s="294"/>
      <c r="D219" s="294"/>
      <c r="E219" s="294"/>
      <c r="F219" s="294"/>
      <c r="G219" s="294"/>
      <c r="H219" s="294"/>
      <c r="I219" s="294"/>
      <c r="J219" s="294"/>
      <c r="K219" s="294"/>
      <c r="L219" s="3"/>
      <c r="M219" s="294" t="s">
        <v>240</v>
      </c>
      <c r="N219" s="294"/>
      <c r="O219" s="294"/>
      <c r="P219" s="294"/>
      <c r="Q219" s="294"/>
      <c r="R219" s="294"/>
      <c r="S219" s="294"/>
      <c r="T219" s="294"/>
    </row>
    <row r="220" spans="1:20" ht="15.75" customHeight="1" x14ac:dyDescent="0.3">
      <c r="A220" s="294" t="s">
        <v>98</v>
      </c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3"/>
      <c r="M220" s="294" t="s">
        <v>99</v>
      </c>
      <c r="N220" s="294"/>
      <c r="O220" s="294"/>
      <c r="P220" s="294"/>
      <c r="Q220" s="294"/>
      <c r="R220" s="294"/>
      <c r="S220" s="294"/>
      <c r="T220" s="294"/>
    </row>
    <row r="221" spans="1:20" ht="15.75" customHeight="1" x14ac:dyDescent="0.3">
      <c r="A221" s="304"/>
      <c r="B221" s="304"/>
      <c r="C221" s="304"/>
      <c r="D221" s="304"/>
      <c r="E221" s="304"/>
      <c r="F221" s="304"/>
      <c r="G221" s="304"/>
      <c r="H221" s="304"/>
      <c r="I221" s="304"/>
      <c r="J221" s="304"/>
      <c r="K221" s="172"/>
      <c r="L221" s="172"/>
      <c r="M221" s="304"/>
      <c r="N221" s="304"/>
      <c r="O221" s="304"/>
      <c r="P221" s="304"/>
      <c r="Q221" s="304"/>
      <c r="R221" s="304"/>
      <c r="S221" s="304"/>
    </row>
    <row r="222" spans="1:20" ht="21" customHeight="1" x14ac:dyDescent="0.3">
      <c r="A222" s="305" t="s">
        <v>238</v>
      </c>
      <c r="B222" s="305"/>
      <c r="C222" s="305"/>
      <c r="D222" s="305"/>
      <c r="E222" s="305"/>
      <c r="F222" s="305"/>
      <c r="G222" s="305"/>
      <c r="H222" s="305"/>
      <c r="I222" s="305"/>
      <c r="J222" s="305"/>
      <c r="K222" s="171"/>
      <c r="L222" s="171"/>
      <c r="M222" s="305" t="str">
        <f>A222</f>
        <v>НЕДЕЛЯ 2 ДЕНЬ 6 ПОНЕДЕЛЬНИК</v>
      </c>
      <c r="N222" s="305"/>
      <c r="O222" s="305"/>
      <c r="P222" s="305"/>
      <c r="Q222" s="305"/>
      <c r="R222" s="305"/>
      <c r="S222" s="305"/>
    </row>
    <row r="223" spans="1:20" ht="16.2" thickBot="1" x14ac:dyDescent="0.35">
      <c r="A223" s="306" t="str">
        <f>'меню пригот блюд'!A229:K229</f>
        <v>ВОЗРАСТНАЯ КАТЕГОРИЯ от 1 года до 3 лет</v>
      </c>
      <c r="B223" s="306"/>
      <c r="C223" s="306"/>
      <c r="D223" s="306"/>
      <c r="E223" s="306"/>
      <c r="F223" s="306"/>
      <c r="G223" s="306"/>
      <c r="H223" s="306"/>
      <c r="I223" s="306"/>
      <c r="J223" s="306"/>
      <c r="K223" s="16"/>
      <c r="L223" s="9"/>
      <c r="M223" s="313" t="str">
        <f>'меню пригот блюд'!M229:T229</f>
        <v>ВОЗРАСТНАЯ КАТЕГОРИЯ от 3 лет до 6 лет</v>
      </c>
      <c r="N223" s="313"/>
      <c r="O223" s="313"/>
      <c r="P223" s="313"/>
      <c r="Q223" s="313"/>
      <c r="R223" s="313"/>
      <c r="S223" s="313"/>
    </row>
    <row r="224" spans="1:20" ht="20.25" customHeight="1" thickBot="1" x14ac:dyDescent="0.35">
      <c r="A224" s="235" t="s">
        <v>1</v>
      </c>
      <c r="B224" s="237" t="s">
        <v>4</v>
      </c>
      <c r="C224" s="238"/>
      <c r="D224" s="238"/>
      <c r="E224" s="239"/>
      <c r="F224" s="235" t="s">
        <v>2</v>
      </c>
      <c r="G224" s="243" t="s">
        <v>33</v>
      </c>
      <c r="H224" s="244"/>
      <c r="I224" s="244"/>
      <c r="J224" s="289" t="s">
        <v>3</v>
      </c>
      <c r="K224" s="285" t="s">
        <v>34</v>
      </c>
      <c r="L224" s="9"/>
      <c r="M224" s="287" t="s">
        <v>1</v>
      </c>
      <c r="N224" s="289" t="s">
        <v>4</v>
      </c>
      <c r="O224" s="246" t="s">
        <v>2</v>
      </c>
      <c r="P224" s="243" t="s">
        <v>33</v>
      </c>
      <c r="Q224" s="244"/>
      <c r="R224" s="244"/>
      <c r="S224" s="289" t="s">
        <v>3</v>
      </c>
      <c r="T224" s="278" t="s">
        <v>34</v>
      </c>
    </row>
    <row r="225" spans="1:20" ht="24.75" customHeight="1" thickBot="1" x14ac:dyDescent="0.35">
      <c r="A225" s="236"/>
      <c r="B225" s="240"/>
      <c r="C225" s="241"/>
      <c r="D225" s="241"/>
      <c r="E225" s="242"/>
      <c r="F225" s="236"/>
      <c r="G225" s="31" t="s">
        <v>30</v>
      </c>
      <c r="H225" s="31" t="s">
        <v>31</v>
      </c>
      <c r="I225" s="146" t="s">
        <v>32</v>
      </c>
      <c r="J225" s="290"/>
      <c r="K225" s="286"/>
      <c r="L225" s="10"/>
      <c r="M225" s="288"/>
      <c r="N225" s="290"/>
      <c r="O225" s="247"/>
      <c r="P225" s="140" t="str">
        <f>G225</f>
        <v>Б</v>
      </c>
      <c r="Q225" s="140" t="str">
        <f>H225</f>
        <v>Ж</v>
      </c>
      <c r="R225" s="139" t="str">
        <f>I225</f>
        <v>У</v>
      </c>
      <c r="S225" s="290"/>
      <c r="T225" s="279"/>
    </row>
    <row r="226" spans="1:20" ht="25.5" customHeight="1" x14ac:dyDescent="0.3">
      <c r="A226" s="44" t="s">
        <v>5</v>
      </c>
      <c r="B226" s="280" t="str">
        <f>'меню пригот блюд'!B232:E232</f>
        <v>Каша молочная жидкая манная</v>
      </c>
      <c r="C226" s="280"/>
      <c r="D226" s="280"/>
      <c r="E226" s="280"/>
      <c r="F226" s="40">
        <f>'меню пригот блюд'!F232</f>
        <v>130</v>
      </c>
      <c r="G226" s="40">
        <v>2.76</v>
      </c>
      <c r="H226" s="17">
        <v>7.31</v>
      </c>
      <c r="I226" s="155">
        <v>18.059999999999999</v>
      </c>
      <c r="J226" s="164">
        <f>'меню пригот блюд'!J232</f>
        <v>63.63</v>
      </c>
      <c r="K226" s="79" t="s">
        <v>139</v>
      </c>
      <c r="L226" s="11"/>
      <c r="M226" s="63" t="s">
        <v>5</v>
      </c>
      <c r="N226" s="64" t="str">
        <f>B226</f>
        <v>Каша молочная жидкая манная</v>
      </c>
      <c r="O226" s="68">
        <f>'меню пригот блюд'!O232</f>
        <v>150</v>
      </c>
      <c r="P226" s="67">
        <v>3.22</v>
      </c>
      <c r="Q226" s="68">
        <v>8.76</v>
      </c>
      <c r="R226" s="67">
        <v>21.19</v>
      </c>
      <c r="S226" s="68">
        <f>'меню пригот блюд'!S232</f>
        <v>73.14</v>
      </c>
      <c r="T226" s="83" t="str">
        <f>K226</f>
        <v>7.4.6</v>
      </c>
    </row>
    <row r="227" spans="1:20" ht="23.25" customHeight="1" x14ac:dyDescent="0.3">
      <c r="A227" s="45"/>
      <c r="B227" s="281" t="str">
        <f>'меню пригот блюд'!B233:E233</f>
        <v>Какао на молочных сливках</v>
      </c>
      <c r="C227" s="281"/>
      <c r="D227" s="281"/>
      <c r="E227" s="281"/>
      <c r="F227" s="18">
        <f>'меню пригот блюд'!F233</f>
        <v>150</v>
      </c>
      <c r="G227" s="18"/>
      <c r="H227" s="33"/>
      <c r="I227" s="156"/>
      <c r="J227" s="18">
        <f>'меню пригот блюд'!J233</f>
        <v>61.79</v>
      </c>
      <c r="K227" s="80"/>
      <c r="L227" s="12"/>
      <c r="M227" s="45"/>
      <c r="N227" s="65" t="str">
        <f>B227</f>
        <v>Какао на молочных сливках</v>
      </c>
      <c r="O227" s="18">
        <f>'меню пригот блюд'!O233</f>
        <v>180</v>
      </c>
      <c r="P227" s="33"/>
      <c r="Q227" s="18"/>
      <c r="R227" s="33"/>
      <c r="S227" s="18">
        <f>'меню пригот блюд'!S233</f>
        <v>82.46</v>
      </c>
      <c r="T227" s="84">
        <f>K227</f>
        <v>0</v>
      </c>
    </row>
    <row r="228" spans="1:20" ht="24" customHeight="1" x14ac:dyDescent="0.3">
      <c r="A228" s="45"/>
      <c r="B228" s="281" t="str">
        <f>'меню пригот блюд'!B234:E234</f>
        <v>Батон  (пшеничный)</v>
      </c>
      <c r="C228" s="281"/>
      <c r="D228" s="281"/>
      <c r="E228" s="281"/>
      <c r="F228" s="18">
        <f>'меню пригот блюд'!F234</f>
        <v>30</v>
      </c>
      <c r="G228" s="18">
        <v>2.25</v>
      </c>
      <c r="H228" s="33">
        <v>0.87</v>
      </c>
      <c r="I228" s="156">
        <v>15.27</v>
      </c>
      <c r="J228" s="165">
        <f>'меню пригот блюд'!J234</f>
        <v>79.2</v>
      </c>
      <c r="K228" s="80" t="s">
        <v>37</v>
      </c>
      <c r="L228" s="12"/>
      <c r="M228" s="45"/>
      <c r="N228" s="65" t="str">
        <f>B228</f>
        <v>Батон  (пшеничный)</v>
      </c>
      <c r="O228" s="18">
        <f>'меню пригот блюд'!O234</f>
        <v>40</v>
      </c>
      <c r="P228" s="33">
        <v>3</v>
      </c>
      <c r="Q228" s="18">
        <v>1.1599999999999999</v>
      </c>
      <c r="R228" s="33">
        <v>20.36</v>
      </c>
      <c r="S228" s="18">
        <f>'меню пригот блюд'!S234</f>
        <v>105.6</v>
      </c>
      <c r="T228" s="84" t="str">
        <f>K228</f>
        <v>7.8.2</v>
      </c>
    </row>
    <row r="229" spans="1:20" ht="23.25" customHeight="1" x14ac:dyDescent="0.3">
      <c r="A229" s="45"/>
      <c r="B229" s="282" t="str">
        <f>'меню пригот блюд'!B235:E235</f>
        <v>Масло сливочное</v>
      </c>
      <c r="C229" s="283"/>
      <c r="D229" s="283"/>
      <c r="E229" s="284"/>
      <c r="F229" s="18">
        <f>'меню пригот блюд'!F235</f>
        <v>5</v>
      </c>
      <c r="G229" s="18">
        <v>2E-3</v>
      </c>
      <c r="H229" s="33"/>
      <c r="I229" s="156">
        <v>5.2709999999999999</v>
      </c>
      <c r="J229" s="165">
        <f>'меню пригот блюд'!J235</f>
        <v>33.1</v>
      </c>
      <c r="K229" s="80" t="s">
        <v>48</v>
      </c>
      <c r="L229" s="12"/>
      <c r="M229" s="45"/>
      <c r="N229" s="65" t="str">
        <f>B229</f>
        <v>Масло сливочное</v>
      </c>
      <c r="O229" s="18">
        <f>'меню пригот блюд'!O235</f>
        <v>6</v>
      </c>
      <c r="P229" s="33">
        <v>2E-3</v>
      </c>
      <c r="Q229" s="18"/>
      <c r="R229" s="33">
        <v>7.1159999999999997</v>
      </c>
      <c r="S229" s="18">
        <f>'меню пригот блюд'!S235</f>
        <v>39.72</v>
      </c>
      <c r="T229" s="84" t="str">
        <f>K229</f>
        <v>7.43</v>
      </c>
    </row>
    <row r="230" spans="1:20" ht="22.5" customHeight="1" thickBot="1" x14ac:dyDescent="0.35">
      <c r="A230" s="46"/>
      <c r="B230" s="282" t="str">
        <f>'меню пригот блюд'!B236:E236</f>
        <v>Сыр твердый</v>
      </c>
      <c r="C230" s="283"/>
      <c r="D230" s="283"/>
      <c r="E230" s="284"/>
      <c r="F230" s="41">
        <f>'меню пригот блюд'!F236</f>
        <v>9</v>
      </c>
      <c r="G230" s="48"/>
      <c r="H230" s="34"/>
      <c r="I230" s="157"/>
      <c r="J230" s="166">
        <f>'меню пригот блюд'!J236</f>
        <v>61.103000000000002</v>
      </c>
      <c r="K230" s="81"/>
      <c r="L230" s="12"/>
      <c r="M230" s="46"/>
      <c r="N230" s="66" t="str">
        <f>B230</f>
        <v>Сыр твердый</v>
      </c>
      <c r="O230" s="48">
        <f>'меню пригот блюд'!O236</f>
        <v>10</v>
      </c>
      <c r="P230" s="34"/>
      <c r="Q230" s="48"/>
      <c r="R230" s="34"/>
      <c r="S230" s="48">
        <f>'меню пригот блюд'!S236</f>
        <v>67.921000000000006</v>
      </c>
      <c r="T230" s="85">
        <f>K230</f>
        <v>0</v>
      </c>
    </row>
    <row r="231" spans="1:20" ht="20.25" customHeight="1" thickBot="1" x14ac:dyDescent="0.35">
      <c r="A231" s="272" t="s">
        <v>8</v>
      </c>
      <c r="B231" s="273"/>
      <c r="C231" s="273"/>
      <c r="D231" s="273"/>
      <c r="E231" s="274"/>
      <c r="F231" s="50">
        <f>SUM(F226:F230)</f>
        <v>324</v>
      </c>
      <c r="G231" s="42">
        <f>SUM(G226:G230)</f>
        <v>5.0119999999999996</v>
      </c>
      <c r="H231" s="42">
        <f>SUM(H226:H230)</f>
        <v>8.18</v>
      </c>
      <c r="I231" s="50">
        <f>SUM(I226:I230)</f>
        <v>38.600999999999999</v>
      </c>
      <c r="J231" s="21">
        <f>SUM(J226:J230)</f>
        <v>298.82299999999998</v>
      </c>
      <c r="K231" s="21"/>
      <c r="L231" s="13"/>
      <c r="M231" s="272" t="s">
        <v>8</v>
      </c>
      <c r="N231" s="274"/>
      <c r="O231" s="42">
        <f>SUM(O226:O230)</f>
        <v>386</v>
      </c>
      <c r="P231" s="50">
        <f>SUM(P226:P230)</f>
        <v>6.2220000000000004</v>
      </c>
      <c r="Q231" s="42">
        <f>SUM(Q226:Q230)</f>
        <v>9.92</v>
      </c>
      <c r="R231" s="35">
        <f>SUM(R226:R230)</f>
        <v>48.665999999999997</v>
      </c>
      <c r="S231" s="42">
        <f>SUM(S226:S230)</f>
        <v>368.84099999999995</v>
      </c>
      <c r="T231" s="86"/>
    </row>
    <row r="232" spans="1:20" ht="29.25" customHeight="1" thickBot="1" x14ac:dyDescent="0.35">
      <c r="A232" s="62" t="s">
        <v>9</v>
      </c>
      <c r="B232" s="275" t="str">
        <f>'меню пригот блюд'!B238:E238</f>
        <v>Напиток из плодов шиповника</v>
      </c>
      <c r="C232" s="276"/>
      <c r="D232" s="276"/>
      <c r="E232" s="277"/>
      <c r="F232" s="43">
        <f>'меню пригот блюд'!F238</f>
        <v>100</v>
      </c>
      <c r="G232" s="43">
        <v>0.2</v>
      </c>
      <c r="H232" s="36"/>
      <c r="I232" s="158">
        <v>5.99</v>
      </c>
      <c r="J232" s="43">
        <f>'меню пригот блюд'!J238</f>
        <v>24.62</v>
      </c>
      <c r="K232" s="82" t="s">
        <v>40</v>
      </c>
      <c r="L232" s="11"/>
      <c r="M232" s="69" t="s">
        <v>9</v>
      </c>
      <c r="N232" s="70" t="str">
        <f>B232</f>
        <v>Напиток из плодов шиповника</v>
      </c>
      <c r="O232" s="43">
        <f>'меню пригот блюд'!O238</f>
        <v>100</v>
      </c>
      <c r="P232" s="43">
        <v>0.28000000000000003</v>
      </c>
      <c r="Q232" s="71"/>
      <c r="R232" s="158">
        <v>9.19</v>
      </c>
      <c r="S232" s="43">
        <f>'меню пригот блюд'!S238</f>
        <v>29.68</v>
      </c>
      <c r="T232" s="83" t="str">
        <f>K232</f>
        <v>8.2.1</v>
      </c>
    </row>
    <row r="233" spans="1:20" ht="16.5" hidden="1" customHeight="1" x14ac:dyDescent="0.3">
      <c r="A233" s="8"/>
      <c r="B233" s="267"/>
      <c r="C233" s="267"/>
      <c r="D233" s="267"/>
      <c r="E233" s="268"/>
      <c r="F233" s="20"/>
      <c r="G233" s="20"/>
      <c r="H233" s="142"/>
      <c r="I233" s="14"/>
      <c r="J233" s="20"/>
      <c r="K233" s="22"/>
      <c r="L233" s="5"/>
      <c r="M233" s="8"/>
      <c r="N233" s="23"/>
      <c r="O233" s="23"/>
      <c r="P233" s="24"/>
      <c r="Q233" s="24"/>
      <c r="R233" s="24"/>
      <c r="S233" s="20"/>
      <c r="T233" s="87"/>
    </row>
    <row r="234" spans="1:20" ht="16.2" thickBot="1" x14ac:dyDescent="0.35">
      <c r="A234" s="248" t="s">
        <v>10</v>
      </c>
      <c r="B234" s="258"/>
      <c r="C234" s="258"/>
      <c r="D234" s="258"/>
      <c r="E234" s="249"/>
      <c r="F234" s="52">
        <f>SUM(F232:F233)</f>
        <v>100</v>
      </c>
      <c r="G234" s="27">
        <f>SUM(G232:G233)</f>
        <v>0.2</v>
      </c>
      <c r="H234" s="27"/>
      <c r="I234" s="37">
        <f>SUM(I232:I233)</f>
        <v>5.99</v>
      </c>
      <c r="J234" s="27">
        <f>SUM(J232:J233)</f>
        <v>24.62</v>
      </c>
      <c r="K234" s="27"/>
      <c r="L234" s="3"/>
      <c r="M234" s="248" t="s">
        <v>10</v>
      </c>
      <c r="N234" s="249"/>
      <c r="O234" s="27">
        <f>SUM(O232:O233)</f>
        <v>100</v>
      </c>
      <c r="P234" s="27">
        <f>SUM(P232:P233)</f>
        <v>0.28000000000000003</v>
      </c>
      <c r="Q234" s="37"/>
      <c r="R234" s="52">
        <f>SUM(R232:R233)</f>
        <v>9.19</v>
      </c>
      <c r="S234" s="27">
        <f>SUM(S232:S233)</f>
        <v>29.68</v>
      </c>
      <c r="T234" s="86"/>
    </row>
    <row r="235" spans="1:20" ht="32.25" customHeight="1" x14ac:dyDescent="0.3">
      <c r="A235" s="59" t="s">
        <v>15</v>
      </c>
      <c r="B235" s="266" t="str">
        <f>'меню пригот блюд'!B241:E241</f>
        <v>Салат из белокачанной капусты с морковью</v>
      </c>
      <c r="C235" s="267"/>
      <c r="D235" s="267"/>
      <c r="E235" s="268"/>
      <c r="F235" s="25">
        <f>'меню пригот блюд'!F241</f>
        <v>30</v>
      </c>
      <c r="G235" s="25">
        <v>0.32</v>
      </c>
      <c r="H235" s="25">
        <v>0.02</v>
      </c>
      <c r="I235" s="38">
        <v>1.85</v>
      </c>
      <c r="J235" s="25">
        <f>'меню пригот блюд'!J241</f>
        <v>42.706000000000003</v>
      </c>
      <c r="K235" s="89" t="s">
        <v>53</v>
      </c>
      <c r="L235" s="5"/>
      <c r="M235" s="72" t="s">
        <v>15</v>
      </c>
      <c r="N235" s="73" t="str">
        <f t="shared" ref="N235:N242" si="10">B235</f>
        <v>Салат из белокачанной капусты с морковью</v>
      </c>
      <c r="O235" s="77">
        <f>'меню пригот блюд'!O241</f>
        <v>40</v>
      </c>
      <c r="P235" s="77">
        <v>0.42</v>
      </c>
      <c r="Q235" s="76">
        <v>0.03</v>
      </c>
      <c r="R235" s="167">
        <v>2.46</v>
      </c>
      <c r="S235" s="77">
        <f>'меню пригот блюд'!S241</f>
        <v>78.36</v>
      </c>
      <c r="T235" s="83" t="str">
        <f>K235</f>
        <v>4.10</v>
      </c>
    </row>
    <row r="236" spans="1:20" ht="33.75" customHeight="1" x14ac:dyDescent="0.3">
      <c r="A236" s="60"/>
      <c r="B236" s="252" t="str">
        <f>'меню пригот блюд'!B242:E242</f>
        <v>Суп "Есентукский" на курином бульоне</v>
      </c>
      <c r="C236" s="253"/>
      <c r="D236" s="253"/>
      <c r="E236" s="254"/>
      <c r="F236" s="19">
        <f>'меню пригот блюд'!F242</f>
        <v>150</v>
      </c>
      <c r="G236" s="97">
        <v>1.7</v>
      </c>
      <c r="H236" s="97">
        <v>3.1</v>
      </c>
      <c r="I236" s="159">
        <v>11.8</v>
      </c>
      <c r="J236" s="96">
        <f>'меню пригот блюд'!J242</f>
        <v>122.5</v>
      </c>
      <c r="K236" s="90" t="s">
        <v>232</v>
      </c>
      <c r="L236" s="3"/>
      <c r="M236" s="28"/>
      <c r="N236" s="74" t="str">
        <f t="shared" si="10"/>
        <v>Суп "Есентукский" на курином бульоне</v>
      </c>
      <c r="O236" s="19">
        <f>'меню пригот блюд'!O242</f>
        <v>180</v>
      </c>
      <c r="P236" s="19">
        <v>2.9</v>
      </c>
      <c r="Q236" s="39">
        <v>4.3</v>
      </c>
      <c r="R236" s="162">
        <v>15.8</v>
      </c>
      <c r="S236" s="19">
        <f>'меню пригот блюд'!S242</f>
        <v>155</v>
      </c>
      <c r="T236" s="83" t="str">
        <f>K236</f>
        <v>2.13</v>
      </c>
    </row>
    <row r="237" spans="1:20" ht="33" customHeight="1" x14ac:dyDescent="0.3">
      <c r="A237" s="60"/>
      <c r="B237" s="252" t="str">
        <f>'меню пригот блюд'!B243:E243</f>
        <v>Птица тушеная в соусе</v>
      </c>
      <c r="C237" s="253"/>
      <c r="D237" s="253"/>
      <c r="E237" s="254"/>
      <c r="F237" s="19">
        <f>'меню пригот блюд'!F243</f>
        <v>32</v>
      </c>
      <c r="G237" s="97">
        <v>6.78</v>
      </c>
      <c r="H237" s="97">
        <v>6.44</v>
      </c>
      <c r="I237" s="159">
        <v>28.9</v>
      </c>
      <c r="J237" s="96">
        <f>'меню пригот блюд'!J243</f>
        <v>112.6</v>
      </c>
      <c r="K237" s="90" t="s">
        <v>234</v>
      </c>
      <c r="L237" s="6"/>
      <c r="M237" s="28"/>
      <c r="N237" s="74" t="str">
        <f t="shared" si="10"/>
        <v>Птица тушеная в соусе</v>
      </c>
      <c r="O237" s="19">
        <f>'меню пригот блюд'!O243</f>
        <v>38</v>
      </c>
      <c r="P237" s="19">
        <v>8.27</v>
      </c>
      <c r="Q237" s="39">
        <v>8.58</v>
      </c>
      <c r="R237" s="162">
        <v>36.090000000000003</v>
      </c>
      <c r="S237" s="19">
        <f>'меню пригот блюд'!S243</f>
        <v>149.06</v>
      </c>
      <c r="T237" s="95" t="str">
        <f t="shared" ref="T237:T242" si="11">K237</f>
        <v>3.46</v>
      </c>
    </row>
    <row r="238" spans="1:20" ht="22.5" customHeight="1" x14ac:dyDescent="0.3">
      <c r="A238" s="60"/>
      <c r="B238" s="252" t="str">
        <f>'меню пригот блюд'!B244:E244</f>
        <v>Соус томатный</v>
      </c>
      <c r="C238" s="253"/>
      <c r="D238" s="253"/>
      <c r="E238" s="254"/>
      <c r="F238" s="19">
        <f>'меню пригот блюд'!F244</f>
        <v>25</v>
      </c>
      <c r="G238" s="97"/>
      <c r="H238" s="97"/>
      <c r="I238" s="159"/>
      <c r="J238" s="19">
        <f>'меню пригот блюд'!J244</f>
        <v>11.38</v>
      </c>
      <c r="K238" s="90"/>
      <c r="L238" s="6"/>
      <c r="M238" s="28"/>
      <c r="N238" s="74" t="str">
        <f t="shared" si="10"/>
        <v>Соус томатный</v>
      </c>
      <c r="O238" s="19">
        <f>'меню пригот блюд'!O244</f>
        <v>30</v>
      </c>
      <c r="P238" s="19"/>
      <c r="Q238" s="39"/>
      <c r="R238" s="162"/>
      <c r="S238" s="19">
        <f>'меню пригот блюд'!S244</f>
        <v>21.91</v>
      </c>
      <c r="T238" s="95">
        <f t="shared" si="11"/>
        <v>0</v>
      </c>
    </row>
    <row r="239" spans="1:20" ht="15.75" customHeight="1" x14ac:dyDescent="0.3">
      <c r="A239" s="60"/>
      <c r="B239" s="252" t="str">
        <f>'меню пригот блюд'!B245:E245</f>
        <v>Каша вязкая пшеничная</v>
      </c>
      <c r="C239" s="253"/>
      <c r="D239" s="253"/>
      <c r="E239" s="254"/>
      <c r="F239" s="19">
        <f>'меню пригот блюд'!F245</f>
        <v>110</v>
      </c>
      <c r="G239" s="97"/>
      <c r="H239" s="97"/>
      <c r="I239" s="159"/>
      <c r="J239" s="19">
        <f>'меню пригот блюд'!J245</f>
        <v>110.22</v>
      </c>
      <c r="K239" s="90"/>
      <c r="L239" s="6"/>
      <c r="M239" s="60"/>
      <c r="N239" s="74" t="str">
        <f t="shared" si="10"/>
        <v>Каша вязкая пшеничная</v>
      </c>
      <c r="O239" s="19">
        <f>'меню пригот блюд'!O245</f>
        <v>130</v>
      </c>
      <c r="P239" s="19"/>
      <c r="Q239" s="39"/>
      <c r="R239" s="162"/>
      <c r="S239" s="19">
        <f>'меню пригот блюд'!S245</f>
        <v>131.69</v>
      </c>
      <c r="T239" s="95">
        <f t="shared" si="11"/>
        <v>0</v>
      </c>
    </row>
    <row r="240" spans="1:20" ht="33" customHeight="1" x14ac:dyDescent="0.3">
      <c r="A240" s="60"/>
      <c r="B240" s="252" t="str">
        <f>'меню пригот блюд'!B246:E246</f>
        <v>Кисель из свежемороженной ягоды</v>
      </c>
      <c r="C240" s="253"/>
      <c r="D240" s="253"/>
      <c r="E240" s="254"/>
      <c r="F240" s="19">
        <f>'меню пригот блюд'!F246</f>
        <v>150</v>
      </c>
      <c r="G240" s="97">
        <v>0.1</v>
      </c>
      <c r="H240" s="97"/>
      <c r="I240" s="159">
        <v>12</v>
      </c>
      <c r="J240" s="19">
        <f>'меню пригот блюд'!J246</f>
        <v>49.887999999999998</v>
      </c>
      <c r="K240" s="90" t="s">
        <v>85</v>
      </c>
      <c r="L240" s="6"/>
      <c r="M240" s="28"/>
      <c r="N240" s="74" t="str">
        <f t="shared" si="10"/>
        <v>Кисель из свежемороженной ягоды</v>
      </c>
      <c r="O240" s="19">
        <f>'меню пригот блюд'!O246</f>
        <v>180</v>
      </c>
      <c r="P240" s="19">
        <v>0.13</v>
      </c>
      <c r="Q240" s="39"/>
      <c r="R240" s="162">
        <v>15.6</v>
      </c>
      <c r="S240" s="19">
        <f>'меню пригот блюд'!S246</f>
        <v>62.99</v>
      </c>
      <c r="T240" s="95" t="str">
        <f t="shared" si="11"/>
        <v>7.8</v>
      </c>
    </row>
    <row r="241" spans="1:20" ht="35.25" customHeight="1" x14ac:dyDescent="0.3">
      <c r="A241" s="60"/>
      <c r="B241" s="252" t="str">
        <f>'меню пригот блюд'!B247:E247</f>
        <v>Хлеб пшеничный</v>
      </c>
      <c r="C241" s="253"/>
      <c r="D241" s="253"/>
      <c r="E241" s="254"/>
      <c r="F241" s="19">
        <f>'меню пригот блюд'!F247</f>
        <v>30</v>
      </c>
      <c r="G241" s="97">
        <v>2.4300000000000002</v>
      </c>
      <c r="H241" s="97">
        <v>0.3</v>
      </c>
      <c r="I241" s="159">
        <v>14.64</v>
      </c>
      <c r="J241" s="19">
        <f>'меню пригот блюд'!J247</f>
        <v>72.599999999999994</v>
      </c>
      <c r="K241" s="90" t="s">
        <v>37</v>
      </c>
      <c r="L241" s="6"/>
      <c r="M241" s="60"/>
      <c r="N241" s="74" t="str">
        <f t="shared" si="10"/>
        <v>Хлеб пшеничный</v>
      </c>
      <c r="O241" s="19">
        <f>'меню пригот блюд'!O247</f>
        <v>40</v>
      </c>
      <c r="P241" s="19">
        <v>3.24</v>
      </c>
      <c r="Q241" s="39">
        <v>0.4</v>
      </c>
      <c r="R241" s="162">
        <v>16.52</v>
      </c>
      <c r="S241" s="19">
        <f>'меню пригот блюд'!S247</f>
        <v>96.8</v>
      </c>
      <c r="T241" s="95" t="str">
        <f t="shared" si="11"/>
        <v>7.8.2</v>
      </c>
    </row>
    <row r="242" spans="1:20" ht="21.75" customHeight="1" thickBot="1" x14ac:dyDescent="0.35">
      <c r="A242" s="61"/>
      <c r="B242" s="255" t="str">
        <f>'меню пригот блюд'!B248:E248</f>
        <v>Хлеб ржаной</v>
      </c>
      <c r="C242" s="256"/>
      <c r="D242" s="256"/>
      <c r="E242" s="257"/>
      <c r="F242" s="26">
        <f>'меню пригот блюд'!F248</f>
        <v>20</v>
      </c>
      <c r="G242" s="99">
        <v>3.9</v>
      </c>
      <c r="H242" s="99">
        <v>0.9</v>
      </c>
      <c r="I242" s="160">
        <v>12</v>
      </c>
      <c r="J242" s="78">
        <f>'меню пригот блюд'!J248</f>
        <v>50</v>
      </c>
      <c r="K242" s="91" t="s">
        <v>37</v>
      </c>
      <c r="L242" s="6"/>
      <c r="M242" s="29"/>
      <c r="N242" s="75" t="str">
        <f t="shared" si="10"/>
        <v>Хлеб ржаной</v>
      </c>
      <c r="O242" s="78">
        <f>'меню пригот блюд'!O248</f>
        <v>25</v>
      </c>
      <c r="P242" s="115">
        <v>5.2</v>
      </c>
      <c r="Q242" s="57">
        <v>1.2</v>
      </c>
      <c r="R242" s="168">
        <v>16</v>
      </c>
      <c r="S242" s="78">
        <f>'меню пригот блюд'!S248</f>
        <v>62.5</v>
      </c>
      <c r="T242" s="95" t="str">
        <f t="shared" si="11"/>
        <v>7.8.2</v>
      </c>
    </row>
    <row r="243" spans="1:20" ht="21.75" customHeight="1" thickBot="1" x14ac:dyDescent="0.35">
      <c r="A243" s="248" t="s">
        <v>11</v>
      </c>
      <c r="B243" s="258"/>
      <c r="C243" s="258"/>
      <c r="D243" s="258"/>
      <c r="E243" s="249"/>
      <c r="F243" s="55">
        <f>SUM(F235:F242)</f>
        <v>547</v>
      </c>
      <c r="G243" s="52">
        <f>SUM(G235:G242)</f>
        <v>15.23</v>
      </c>
      <c r="H243" s="27">
        <f>SUM(H235:H242)</f>
        <v>10.760000000000002</v>
      </c>
      <c r="I243" s="37">
        <f>SUM(I235:I242)</f>
        <v>81.19</v>
      </c>
      <c r="J243" s="27">
        <f>SUM(J235:J242)</f>
        <v>571.89400000000001</v>
      </c>
      <c r="K243" s="92"/>
      <c r="L243" s="6"/>
      <c r="M243" s="248" t="s">
        <v>11</v>
      </c>
      <c r="N243" s="259"/>
      <c r="O243" s="37">
        <f>SUM(O235:O242)</f>
        <v>663</v>
      </c>
      <c r="P243" s="27">
        <f>SUM(P235:P242)</f>
        <v>20.16</v>
      </c>
      <c r="Q243" s="37">
        <f>SUM(Q235:Q242)</f>
        <v>14.51</v>
      </c>
      <c r="R243" s="52">
        <f>SUM(R235:R242)</f>
        <v>102.47</v>
      </c>
      <c r="S243" s="27">
        <f>SUM(S235:S242)</f>
        <v>758.31</v>
      </c>
      <c r="T243" s="86"/>
    </row>
    <row r="244" spans="1:20" ht="22.5" customHeight="1" x14ac:dyDescent="0.3">
      <c r="A244" s="59" t="s">
        <v>12</v>
      </c>
      <c r="B244" s="266" t="str">
        <f>'меню пригот блюд'!B250:E250</f>
        <v>Омлет с кукурузой сладкой</v>
      </c>
      <c r="C244" s="267"/>
      <c r="D244" s="267"/>
      <c r="E244" s="268"/>
      <c r="F244" s="25">
        <f>'меню пригот блюд'!F250</f>
        <v>80</v>
      </c>
      <c r="G244" s="25">
        <v>6.335</v>
      </c>
      <c r="H244" s="38">
        <v>7.7610000000000001</v>
      </c>
      <c r="I244" s="161">
        <v>42.94</v>
      </c>
      <c r="J244" s="25">
        <f>'меню пригот блюд'!J250</f>
        <v>132.9</v>
      </c>
      <c r="K244" s="89" t="s">
        <v>236</v>
      </c>
      <c r="L244" s="5"/>
      <c r="M244" s="72" t="str">
        <f>A244</f>
        <v>Полдник</v>
      </c>
      <c r="N244" s="73" t="str">
        <f>B244</f>
        <v>Омлет с кукурузой сладкой</v>
      </c>
      <c r="O244" s="77">
        <f>'меню пригот блюд'!O250</f>
        <v>100</v>
      </c>
      <c r="P244" s="51">
        <v>7.26</v>
      </c>
      <c r="Q244" s="76">
        <v>15.092000000000001</v>
      </c>
      <c r="R244" s="169">
        <v>49.35</v>
      </c>
      <c r="S244" s="77">
        <f>'меню пригот блюд'!S250</f>
        <v>148.66</v>
      </c>
      <c r="T244" s="83" t="str">
        <f>K244</f>
        <v>6.1</v>
      </c>
    </row>
    <row r="245" spans="1:20" ht="18.75" customHeight="1" x14ac:dyDescent="0.3">
      <c r="A245" s="60"/>
      <c r="B245" s="252" t="str">
        <f>'меню пригот блюд'!B251:E251</f>
        <v>Хлеб ржаной</v>
      </c>
      <c r="C245" s="253"/>
      <c r="D245" s="253"/>
      <c r="E245" s="254"/>
      <c r="F245" s="19">
        <f>'меню пригот блюд'!F251</f>
        <v>20</v>
      </c>
      <c r="G245" s="19"/>
      <c r="H245" s="39"/>
      <c r="I245" s="162"/>
      <c r="J245" s="19">
        <f>'меню пригот блюд'!J251</f>
        <v>50</v>
      </c>
      <c r="K245" s="90"/>
      <c r="L245" s="6"/>
      <c r="M245" s="60"/>
      <c r="N245" s="74" t="str">
        <f>B245</f>
        <v>Хлеб ржаной</v>
      </c>
      <c r="O245" s="19">
        <f>'меню пригот блюд'!O251</f>
        <v>25</v>
      </c>
      <c r="P245" s="19"/>
      <c r="Q245" s="39"/>
      <c r="R245" s="162"/>
      <c r="S245" s="19">
        <f>'меню пригот блюд'!S251</f>
        <v>62.5</v>
      </c>
      <c r="T245" s="83">
        <f>K245</f>
        <v>0</v>
      </c>
    </row>
    <row r="246" spans="1:20" ht="25.5" customHeight="1" x14ac:dyDescent="0.3">
      <c r="A246" s="60"/>
      <c r="B246" s="295" t="str">
        <f>'меню пригот блюд'!B252:E252</f>
        <v>Чай с сахаром</v>
      </c>
      <c r="C246" s="295"/>
      <c r="D246" s="295"/>
      <c r="E246" s="295"/>
      <c r="F246" s="19">
        <f>'меню пригот блюд'!F252</f>
        <v>150</v>
      </c>
      <c r="G246" s="19">
        <v>3.4</v>
      </c>
      <c r="H246" s="39">
        <v>3.15</v>
      </c>
      <c r="I246" s="162">
        <v>13.61</v>
      </c>
      <c r="J246" s="19">
        <f>'меню пригот блюд'!J252</f>
        <v>21.507999999999999</v>
      </c>
      <c r="K246" s="90" t="s">
        <v>89</v>
      </c>
      <c r="L246" s="6"/>
      <c r="M246" s="60"/>
      <c r="N246" s="74" t="str">
        <f>B246</f>
        <v>Чай с сахаром</v>
      </c>
      <c r="O246" s="19">
        <f>'меню пригот блюд'!O252</f>
        <v>180</v>
      </c>
      <c r="P246" s="19">
        <v>4.2699999999999996</v>
      </c>
      <c r="Q246" s="39">
        <v>3.95</v>
      </c>
      <c r="R246" s="162">
        <v>17.059999999999999</v>
      </c>
      <c r="S246" s="19">
        <f>'меню пригот блюд'!S252</f>
        <v>28.841999999999999</v>
      </c>
      <c r="T246" s="83" t="str">
        <f>K246</f>
        <v>7.7.1</v>
      </c>
    </row>
    <row r="247" spans="1:20" ht="15.75" customHeight="1" thickBot="1" x14ac:dyDescent="0.35">
      <c r="A247" s="61"/>
      <c r="B247" s="291"/>
      <c r="C247" s="292"/>
      <c r="D247" s="292"/>
      <c r="E247" s="293"/>
      <c r="F247" s="26"/>
      <c r="G247" s="54"/>
      <c r="H247" s="58"/>
      <c r="I247" s="163"/>
      <c r="J247" s="115"/>
      <c r="K247" s="93"/>
      <c r="L247" s="6"/>
      <c r="M247" s="61"/>
      <c r="N247" s="75"/>
      <c r="O247" s="61"/>
      <c r="P247" s="61"/>
      <c r="Q247" s="75"/>
      <c r="R247" s="170"/>
      <c r="S247" s="78"/>
      <c r="T247" s="83">
        <f>K247</f>
        <v>0</v>
      </c>
    </row>
    <row r="248" spans="1:20" ht="26.25" customHeight="1" thickBot="1" x14ac:dyDescent="0.35">
      <c r="A248" s="248" t="s">
        <v>13</v>
      </c>
      <c r="B248" s="258"/>
      <c r="C248" s="258"/>
      <c r="D248" s="258"/>
      <c r="E248" s="249"/>
      <c r="F248" s="27">
        <f>SUM(F244:F247)</f>
        <v>250</v>
      </c>
      <c r="G248" s="52">
        <f>SUM(G244:G247)</f>
        <v>9.7349999999999994</v>
      </c>
      <c r="H248" s="27">
        <f>SUM(H244:H247)</f>
        <v>10.911</v>
      </c>
      <c r="I248" s="37">
        <f>SUM(I244:I247)</f>
        <v>56.55</v>
      </c>
      <c r="J248" s="27">
        <f>SUM(J244:J247)</f>
        <v>204.40800000000002</v>
      </c>
      <c r="K248" s="92"/>
      <c r="L248" s="6"/>
      <c r="M248" s="248" t="s">
        <v>13</v>
      </c>
      <c r="N248" s="249"/>
      <c r="O248" s="27">
        <f>SUM(O244:O247)</f>
        <v>305</v>
      </c>
      <c r="P248" s="52">
        <f>SUM(P244:P247)</f>
        <v>11.53</v>
      </c>
      <c r="Q248" s="27">
        <f>SUM(Q244:Q247)</f>
        <v>19.042000000000002</v>
      </c>
      <c r="R248" s="37">
        <f>SUM(R244:R247)</f>
        <v>66.41</v>
      </c>
      <c r="S248" s="27">
        <f>SUM(S244:S247)</f>
        <v>240.00200000000001</v>
      </c>
      <c r="T248" s="86"/>
    </row>
    <row r="249" spans="1:20" ht="21" customHeight="1" thickBot="1" x14ac:dyDescent="0.35">
      <c r="A249" s="250" t="s">
        <v>17</v>
      </c>
      <c r="B249" s="251"/>
      <c r="C249" s="251"/>
      <c r="D249" s="251"/>
      <c r="E249" s="251"/>
      <c r="F249" s="104">
        <f>F231+F234+F243+F248</f>
        <v>1221</v>
      </c>
      <c r="G249" s="104">
        <f>G231+G234+G243+G248</f>
        <v>30.177</v>
      </c>
      <c r="H249" s="106">
        <f>H231+H234+H243+H248</f>
        <v>29.850999999999999</v>
      </c>
      <c r="I249" s="105">
        <f>I231+I234+I243+I248</f>
        <v>182.33100000000002</v>
      </c>
      <c r="J249" s="106">
        <f>J231+J234+J243+J248</f>
        <v>1099.7449999999999</v>
      </c>
      <c r="K249" s="94"/>
      <c r="L249" s="7"/>
      <c r="M249" s="250" t="str">
        <f>A249</f>
        <v>Итого за день:</v>
      </c>
      <c r="N249" s="251"/>
      <c r="O249" s="106">
        <f>O231+O234+O243+O248</f>
        <v>1454</v>
      </c>
      <c r="P249" s="105">
        <f>P231+P234+P243+P248</f>
        <v>38.192</v>
      </c>
      <c r="Q249" s="106">
        <f>Q231+Q234+Q243+Q248</f>
        <v>43.472000000000001</v>
      </c>
      <c r="R249" s="105">
        <f>R231+R234+R243+R248</f>
        <v>226.73599999999999</v>
      </c>
      <c r="S249" s="106">
        <f>S231+S234+S243+S248</f>
        <v>1396.8329999999999</v>
      </c>
      <c r="T249" s="88"/>
    </row>
    <row r="250" spans="1:20" x14ac:dyDescent="0.3">
      <c r="K250" s="7"/>
    </row>
    <row r="251" spans="1:20" x14ac:dyDescent="0.3">
      <c r="K251" s="7"/>
    </row>
    <row r="252" spans="1:20" x14ac:dyDescent="0.3">
      <c r="K252" s="7"/>
    </row>
    <row r="253" spans="1:20" x14ac:dyDescent="0.3">
      <c r="K253" s="7"/>
    </row>
    <row r="254" spans="1:20" x14ac:dyDescent="0.3">
      <c r="K254" s="7"/>
    </row>
    <row r="255" spans="1:20" x14ac:dyDescent="0.3">
      <c r="K255" s="7"/>
    </row>
    <row r="256" spans="1:20" x14ac:dyDescent="0.3">
      <c r="K256" s="7"/>
    </row>
    <row r="257" spans="1:20" ht="15.75" customHeight="1" x14ac:dyDescent="0.3">
      <c r="A257" s="270"/>
      <c r="B257" s="270"/>
      <c r="C257" s="270"/>
      <c r="D257" s="270"/>
      <c r="E257" s="270"/>
      <c r="F257" s="270"/>
      <c r="G257" s="270"/>
      <c r="H257" s="270"/>
      <c r="I257" s="270"/>
      <c r="J257" s="270"/>
      <c r="K257" s="1"/>
      <c r="L257" s="1"/>
      <c r="M257" s="270"/>
      <c r="N257" s="270"/>
      <c r="O257" s="270"/>
      <c r="P257" s="270"/>
      <c r="Q257" s="270"/>
      <c r="R257" s="270"/>
      <c r="S257" s="270"/>
    </row>
    <row r="258" spans="1:20" x14ac:dyDescent="0.3">
      <c r="K258" s="7"/>
    </row>
    <row r="259" spans="1:20" x14ac:dyDescent="0.3">
      <c r="K259" s="7"/>
    </row>
    <row r="260" spans="1:20" x14ac:dyDescent="0.3">
      <c r="K260" s="7"/>
    </row>
    <row r="261" spans="1:20" x14ac:dyDescent="0.3">
      <c r="K261" s="7"/>
    </row>
    <row r="262" spans="1:20" x14ac:dyDescent="0.3">
      <c r="K262" s="7"/>
    </row>
    <row r="263" spans="1:20" x14ac:dyDescent="0.3">
      <c r="K263" s="7"/>
    </row>
    <row r="264" spans="1:20" x14ac:dyDescent="0.3">
      <c r="K264" s="7"/>
    </row>
    <row r="265" spans="1:20" x14ac:dyDescent="0.3">
      <c r="K265" s="7"/>
    </row>
    <row r="266" spans="1:20" x14ac:dyDescent="0.3">
      <c r="K266" s="7"/>
    </row>
    <row r="267" spans="1:20" x14ac:dyDescent="0.3">
      <c r="K267" s="7"/>
    </row>
    <row r="268" spans="1:20" x14ac:dyDescent="0.3">
      <c r="K268" s="7"/>
    </row>
    <row r="269" spans="1:20" x14ac:dyDescent="0.3">
      <c r="K269" s="7"/>
    </row>
    <row r="270" spans="1:20" ht="15.75" customHeight="1" x14ac:dyDescent="0.3">
      <c r="A270" s="270" t="str">
        <f>A174</f>
        <v xml:space="preserve">Утверждаю </v>
      </c>
      <c r="B270" s="270"/>
      <c r="C270" s="270"/>
      <c r="D270" s="270"/>
      <c r="E270" s="270"/>
      <c r="F270" s="270"/>
      <c r="G270" s="270"/>
      <c r="H270" s="270"/>
      <c r="I270" s="270"/>
      <c r="J270" s="270"/>
      <c r="K270" s="270"/>
      <c r="L270" s="1"/>
      <c r="M270" s="270" t="str">
        <f>Q174</f>
        <v xml:space="preserve">Утверждаю </v>
      </c>
      <c r="N270" s="270"/>
      <c r="O270" s="270"/>
      <c r="P270" s="270"/>
      <c r="Q270" s="270"/>
      <c r="R270" s="270"/>
      <c r="S270" s="270"/>
    </row>
    <row r="271" spans="1:20" ht="15.75" customHeight="1" x14ac:dyDescent="0.3">
      <c r="A271" s="270" t="str">
        <f>A175</f>
        <v>Заведующий МБДОУ «Д/С № 3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1"/>
      <c r="M271" s="270" t="str">
        <f>Q175</f>
        <v>Заведующий МБДОУ «Д/С № 3</v>
      </c>
      <c r="N271" s="270"/>
      <c r="O271" s="270"/>
      <c r="P271" s="270"/>
      <c r="Q271" s="270"/>
      <c r="R271" s="270"/>
      <c r="S271" s="270"/>
      <c r="T271" s="120"/>
    </row>
    <row r="272" spans="1:20" ht="15.75" customHeight="1" x14ac:dyDescent="0.3">
      <c r="A272" s="270" t="str">
        <f>A176</f>
        <v xml:space="preserve"> кп Горные Ключи» В.В. Юшкова</v>
      </c>
      <c r="B272" s="270"/>
      <c r="C272" s="270"/>
      <c r="D272" s="270"/>
      <c r="E272" s="270"/>
      <c r="F272" s="270"/>
      <c r="G272" s="270"/>
      <c r="H272" s="270"/>
      <c r="I272" s="270"/>
      <c r="J272" s="270"/>
      <c r="K272" s="270"/>
      <c r="L272" s="1"/>
      <c r="M272" s="270" t="str">
        <f>Q176</f>
        <v xml:space="preserve"> кп Горные Ключи» В.В. Юшкова</v>
      </c>
      <c r="N272" s="270"/>
      <c r="O272" s="270"/>
      <c r="P272" s="270"/>
      <c r="Q272" s="270"/>
      <c r="R272" s="270"/>
      <c r="S272" s="270"/>
      <c r="T272" s="270"/>
    </row>
    <row r="273" spans="1:20" ht="15.75" customHeight="1" x14ac:dyDescent="0.3">
      <c r="A273" s="270" t="str">
        <f>A177</f>
        <v xml:space="preserve">                                                       ____________</v>
      </c>
      <c r="B273" s="270"/>
      <c r="C273" s="270"/>
      <c r="D273" s="270"/>
      <c r="E273" s="270"/>
      <c r="F273" s="270"/>
      <c r="G273" s="270"/>
      <c r="H273" s="270"/>
      <c r="I273" s="270"/>
      <c r="J273" s="270"/>
      <c r="K273" s="270"/>
      <c r="L273" s="3"/>
      <c r="M273" s="270" t="str">
        <f>Q177</f>
        <v>_______________</v>
      </c>
      <c r="N273" s="270"/>
      <c r="O273" s="270"/>
      <c r="P273" s="270"/>
      <c r="Q273" s="270"/>
      <c r="R273" s="270"/>
      <c r="S273" s="270"/>
      <c r="T273" s="270"/>
    </row>
    <row r="274" spans="1:20" ht="15.6" x14ac:dyDescent="0.3">
      <c r="A274" s="294"/>
      <c r="B274" s="294"/>
      <c r="C274" s="294"/>
      <c r="D274" s="294"/>
      <c r="E274" s="294"/>
      <c r="F274" s="294"/>
      <c r="G274" s="294"/>
      <c r="H274" s="294"/>
      <c r="I274" s="294"/>
      <c r="J274" s="294"/>
      <c r="K274" s="2"/>
      <c r="L274" s="2"/>
      <c r="M274" s="294"/>
      <c r="N274" s="294"/>
      <c r="O274" s="294"/>
      <c r="P274" s="294"/>
      <c r="Q274" s="294"/>
      <c r="R274" s="294"/>
      <c r="S274" s="294"/>
      <c r="T274" s="294"/>
    </row>
    <row r="275" spans="1:20" ht="15.6" x14ac:dyDescent="0.3">
      <c r="A275" s="294" t="str">
        <f>A219</f>
        <v>Меню приготавливаемых блюд</v>
      </c>
      <c r="B275" s="294"/>
      <c r="C275" s="294"/>
      <c r="D275" s="294"/>
      <c r="E275" s="294"/>
      <c r="F275" s="294"/>
      <c r="G275" s="294"/>
      <c r="H275" s="294"/>
      <c r="I275" s="294"/>
      <c r="J275" s="294"/>
      <c r="K275" s="2"/>
      <c r="L275" s="2"/>
      <c r="M275" s="294" t="str">
        <f>M219</f>
        <v>Меню приготавливаемых блюд</v>
      </c>
      <c r="N275" s="294"/>
      <c r="O275" s="294"/>
      <c r="P275" s="294"/>
      <c r="Q275" s="294"/>
      <c r="R275" s="294"/>
      <c r="S275" s="294"/>
      <c r="T275" s="294"/>
    </row>
    <row r="276" spans="1:20" ht="15.6" x14ac:dyDescent="0.3">
      <c r="A276" s="294" t="str">
        <f>A180</f>
        <v xml:space="preserve">            «____» ___________ 202___г </v>
      </c>
      <c r="B276" s="294"/>
      <c r="C276" s="294"/>
      <c r="D276" s="294"/>
      <c r="E276" s="294"/>
      <c r="F276" s="294"/>
      <c r="G276" s="294"/>
      <c r="H276" s="294"/>
      <c r="I276" s="294"/>
      <c r="J276" s="294"/>
      <c r="K276" s="2"/>
      <c r="L276" s="3"/>
      <c r="M276" s="294" t="str">
        <f>M180</f>
        <v xml:space="preserve">          «____» ____________ 202____г </v>
      </c>
      <c r="N276" s="294"/>
      <c r="O276" s="294"/>
      <c r="P276" s="294"/>
      <c r="Q276" s="294"/>
      <c r="R276" s="294"/>
      <c r="S276" s="294"/>
      <c r="T276" s="294"/>
    </row>
    <row r="277" spans="1:20" ht="15.6" x14ac:dyDescent="0.3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3"/>
      <c r="M277" s="154"/>
      <c r="N277" s="154"/>
      <c r="O277" s="154"/>
      <c r="P277" s="154"/>
      <c r="Q277" s="154"/>
      <c r="R277" s="154"/>
      <c r="S277" s="154"/>
      <c r="T277" s="154"/>
    </row>
    <row r="278" spans="1:20" ht="15.6" x14ac:dyDescent="0.3">
      <c r="A278" s="296" t="s">
        <v>246</v>
      </c>
      <c r="B278" s="296"/>
      <c r="C278" s="296"/>
      <c r="D278" s="296"/>
      <c r="E278" s="296"/>
      <c r="F278" s="296"/>
      <c r="G278" s="296"/>
      <c r="H278" s="296"/>
      <c r="I278" s="296"/>
      <c r="J278" s="296"/>
      <c r="K278" s="154"/>
      <c r="L278" s="3"/>
      <c r="M278" s="296" t="s">
        <v>246</v>
      </c>
      <c r="N278" s="296"/>
      <c r="O278" s="296"/>
      <c r="P278" s="296"/>
      <c r="Q278" s="296"/>
      <c r="R278" s="296"/>
      <c r="S278" s="296"/>
      <c r="T278" s="154"/>
    </row>
    <row r="279" spans="1:20" x14ac:dyDescent="0.3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4"/>
      <c r="L279" s="4"/>
      <c r="M279" s="233"/>
      <c r="N279" s="233"/>
      <c r="O279" s="233"/>
      <c r="P279" s="233"/>
      <c r="Q279" s="233"/>
      <c r="R279" s="233"/>
      <c r="S279" s="233"/>
    </row>
    <row r="280" spans="1:20" ht="22.5" customHeight="1" thickBot="1" x14ac:dyDescent="0.35">
      <c r="A280" s="234" t="str">
        <f>A223</f>
        <v>ВОЗРАСТНАЯ КАТЕГОРИЯ от 1 года до 3 лет</v>
      </c>
      <c r="B280" s="234"/>
      <c r="C280" s="234"/>
      <c r="D280" s="234"/>
      <c r="E280" s="234"/>
      <c r="F280" s="234"/>
      <c r="G280" s="234"/>
      <c r="H280" s="234"/>
      <c r="I280" s="234"/>
      <c r="J280" s="234"/>
      <c r="K280" s="16"/>
      <c r="L280" s="9"/>
      <c r="M280" s="234" t="str">
        <f>M223</f>
        <v>ВОЗРАСТНАЯ КАТЕГОРИЯ от 3 лет до 6 лет</v>
      </c>
      <c r="N280" s="234"/>
      <c r="O280" s="234"/>
      <c r="P280" s="234"/>
      <c r="Q280" s="234"/>
      <c r="R280" s="234"/>
      <c r="S280" s="234"/>
    </row>
    <row r="281" spans="1:20" ht="15" thickBot="1" x14ac:dyDescent="0.35">
      <c r="A281" s="235" t="s">
        <v>1</v>
      </c>
      <c r="B281" s="237" t="s">
        <v>4</v>
      </c>
      <c r="C281" s="238"/>
      <c r="D281" s="238"/>
      <c r="E281" s="239"/>
      <c r="F281" s="235" t="s">
        <v>2</v>
      </c>
      <c r="G281" s="243" t="s">
        <v>33</v>
      </c>
      <c r="H281" s="244"/>
      <c r="I281" s="244"/>
      <c r="J281" s="289" t="s">
        <v>3</v>
      </c>
      <c r="K281" s="285" t="s">
        <v>34</v>
      </c>
      <c r="L281" s="9"/>
      <c r="M281" s="287" t="s">
        <v>1</v>
      </c>
      <c r="N281" s="289" t="s">
        <v>4</v>
      </c>
      <c r="O281" s="246" t="s">
        <v>2</v>
      </c>
      <c r="P281" s="243" t="s">
        <v>33</v>
      </c>
      <c r="Q281" s="244"/>
      <c r="R281" s="244"/>
      <c r="S281" s="289" t="s">
        <v>3</v>
      </c>
      <c r="T281" s="278" t="s">
        <v>34</v>
      </c>
    </row>
    <row r="282" spans="1:20" ht="15" thickBot="1" x14ac:dyDescent="0.35">
      <c r="A282" s="236"/>
      <c r="B282" s="240"/>
      <c r="C282" s="241"/>
      <c r="D282" s="241"/>
      <c r="E282" s="242"/>
      <c r="F282" s="236"/>
      <c r="G282" s="31" t="s">
        <v>30</v>
      </c>
      <c r="H282" s="31" t="s">
        <v>31</v>
      </c>
      <c r="I282" s="153" t="s">
        <v>32</v>
      </c>
      <c r="J282" s="290"/>
      <c r="K282" s="286"/>
      <c r="L282" s="10"/>
      <c r="M282" s="288"/>
      <c r="N282" s="290"/>
      <c r="O282" s="247"/>
      <c r="P282" s="30" t="str">
        <f>G282</f>
        <v>Б</v>
      </c>
      <c r="Q282" s="30" t="str">
        <f>H282</f>
        <v>Ж</v>
      </c>
      <c r="R282" s="32" t="str">
        <f>I282</f>
        <v>У</v>
      </c>
      <c r="S282" s="290"/>
      <c r="T282" s="279"/>
    </row>
    <row r="283" spans="1:20" ht="27.75" customHeight="1" x14ac:dyDescent="0.3">
      <c r="A283" s="44" t="s">
        <v>5</v>
      </c>
      <c r="B283" s="280" t="str">
        <f>'меню пригот блюд'!B281:E281</f>
        <v>Каша молочная жидкая пшенная</v>
      </c>
      <c r="C283" s="280"/>
      <c r="D283" s="280"/>
      <c r="E283" s="280"/>
      <c r="F283" s="40">
        <f>'меню пригот блюд'!F281</f>
        <v>130</v>
      </c>
      <c r="G283" s="40">
        <v>2.56</v>
      </c>
      <c r="H283" s="17">
        <v>7.66</v>
      </c>
      <c r="I283" s="155">
        <v>16.010000000000002</v>
      </c>
      <c r="J283" s="164">
        <f>'меню пригот блюд'!J281</f>
        <v>177.79</v>
      </c>
      <c r="K283" s="79" t="s">
        <v>60</v>
      </c>
      <c r="L283" s="11"/>
      <c r="M283" s="63" t="s">
        <v>5</v>
      </c>
      <c r="N283" s="64" t="str">
        <f>B283</f>
        <v>Каша молочная жидкая пшенная</v>
      </c>
      <c r="O283" s="68">
        <f>'меню пригот блюд'!O281</f>
        <v>150</v>
      </c>
      <c r="P283" s="67">
        <v>2.84</v>
      </c>
      <c r="Q283" s="68">
        <v>9.1300000000000008</v>
      </c>
      <c r="R283" s="67">
        <v>17.87</v>
      </c>
      <c r="S283" s="68">
        <f>'меню пригот блюд'!S281</f>
        <v>189.14</v>
      </c>
      <c r="T283" s="83" t="str">
        <f>K283</f>
        <v>7.4</v>
      </c>
    </row>
    <row r="284" spans="1:20" ht="24.75" customHeight="1" x14ac:dyDescent="0.3">
      <c r="A284" s="45"/>
      <c r="B284" s="281" t="str">
        <f>'меню пригот блюд'!B282:E282</f>
        <v>Чай с сахаром</v>
      </c>
      <c r="C284" s="281"/>
      <c r="D284" s="281"/>
      <c r="E284" s="281"/>
      <c r="F284" s="18">
        <f>'меню пригот блюд'!F282</f>
        <v>150</v>
      </c>
      <c r="G284" s="18">
        <v>2E-3</v>
      </c>
      <c r="H284" s="33"/>
      <c r="I284" s="156">
        <v>5.2709999999999999</v>
      </c>
      <c r="J284" s="18">
        <f>'меню пригот блюд'!J282</f>
        <v>21.507999999999999</v>
      </c>
      <c r="K284" s="80" t="s">
        <v>48</v>
      </c>
      <c r="L284" s="12"/>
      <c r="M284" s="45"/>
      <c r="N284" s="65" t="str">
        <f>B284</f>
        <v>Чай с сахаром</v>
      </c>
      <c r="O284" s="18">
        <f>'меню пригот блюд'!O282</f>
        <v>180</v>
      </c>
      <c r="P284" s="33">
        <v>2E-3</v>
      </c>
      <c r="Q284" s="18"/>
      <c r="R284" s="33" t="s">
        <v>50</v>
      </c>
      <c r="S284" s="18">
        <f>'меню пригот блюд'!S282</f>
        <v>28.841999999999999</v>
      </c>
      <c r="T284" s="84" t="str">
        <f>K284</f>
        <v>7.43</v>
      </c>
    </row>
    <row r="285" spans="1:20" ht="30" customHeight="1" thickBot="1" x14ac:dyDescent="0.35">
      <c r="A285" s="45"/>
      <c r="B285" s="281" t="str">
        <f>'меню пригот блюд'!B283:E283</f>
        <v>Батон  (пшеничный)</v>
      </c>
      <c r="C285" s="281"/>
      <c r="D285" s="281"/>
      <c r="E285" s="281"/>
      <c r="F285" s="18">
        <f>'меню пригот блюд'!F283</f>
        <v>30</v>
      </c>
      <c r="G285" s="18">
        <v>2.25</v>
      </c>
      <c r="H285" s="33">
        <v>0.87</v>
      </c>
      <c r="I285" s="156">
        <v>15.27</v>
      </c>
      <c r="J285" s="165">
        <f>'меню пригот блюд'!J283</f>
        <v>79.2</v>
      </c>
      <c r="K285" s="80" t="s">
        <v>37</v>
      </c>
      <c r="L285" s="12"/>
      <c r="M285" s="45"/>
      <c r="N285" s="65" t="str">
        <f>B285</f>
        <v>Батон  (пшеничный)</v>
      </c>
      <c r="O285" s="18">
        <f>'меню пригот блюд'!O283</f>
        <v>40</v>
      </c>
      <c r="P285" s="33">
        <v>3</v>
      </c>
      <c r="Q285" s="18">
        <v>1.1599999999999999</v>
      </c>
      <c r="R285" s="33">
        <v>20.36</v>
      </c>
      <c r="S285" s="18">
        <f>'меню пригот блюд'!S283</f>
        <v>105.6</v>
      </c>
      <c r="T285" s="84" t="str">
        <f>K285</f>
        <v>7.8.2</v>
      </c>
    </row>
    <row r="286" spans="1:20" ht="15.6" hidden="1" x14ac:dyDescent="0.3">
      <c r="A286" s="45"/>
      <c r="B286" s="282"/>
      <c r="C286" s="283"/>
      <c r="D286" s="283"/>
      <c r="E286" s="284"/>
      <c r="F286" s="18"/>
      <c r="G286" s="18"/>
      <c r="H286" s="33"/>
      <c r="I286" s="156"/>
      <c r="J286" s="165"/>
      <c r="K286" s="80"/>
      <c r="L286" s="12"/>
      <c r="M286" s="45"/>
      <c r="N286" s="65">
        <f>B286</f>
        <v>0</v>
      </c>
      <c r="O286" s="18">
        <v>6</v>
      </c>
      <c r="P286" s="33">
        <v>0.06</v>
      </c>
      <c r="Q286" s="18">
        <v>4.3499999999999996</v>
      </c>
      <c r="R286" s="33">
        <v>8.4000000000000005E-2</v>
      </c>
      <c r="S286" s="18">
        <v>39.72</v>
      </c>
      <c r="T286" s="84">
        <f>K286</f>
        <v>0</v>
      </c>
    </row>
    <row r="287" spans="1:20" ht="16.2" hidden="1" thickBot="1" x14ac:dyDescent="0.35">
      <c r="A287" s="46"/>
      <c r="B287" s="282"/>
      <c r="C287" s="283"/>
      <c r="D287" s="283"/>
      <c r="E287" s="284"/>
      <c r="F287" s="41"/>
      <c r="G287" s="48"/>
      <c r="H287" s="34"/>
      <c r="I287" s="157"/>
      <c r="J287" s="166"/>
      <c r="K287" s="81"/>
      <c r="L287" s="12"/>
      <c r="M287" s="46"/>
      <c r="N287" s="66">
        <f>B287</f>
        <v>0</v>
      </c>
      <c r="O287" s="48">
        <v>10</v>
      </c>
      <c r="P287" s="34">
        <v>0.10299999999999999</v>
      </c>
      <c r="Q287" s="48">
        <v>7.4390000000000001</v>
      </c>
      <c r="R287" s="34">
        <v>0.14399999999999999</v>
      </c>
      <c r="S287" s="48">
        <v>67.921000000000006</v>
      </c>
      <c r="T287" s="85">
        <f>K287</f>
        <v>0</v>
      </c>
    </row>
    <row r="288" spans="1:20" ht="16.2" thickBot="1" x14ac:dyDescent="0.35">
      <c r="A288" s="272" t="s">
        <v>8</v>
      </c>
      <c r="B288" s="273"/>
      <c r="C288" s="273"/>
      <c r="D288" s="273"/>
      <c r="E288" s="274"/>
      <c r="F288" s="50">
        <f>SUM(F283:F287)</f>
        <v>310</v>
      </c>
      <c r="G288" s="42">
        <f>SUM(G283:G287)</f>
        <v>4.8119999999999994</v>
      </c>
      <c r="H288" s="42">
        <f>SUM(H283:H287)</f>
        <v>8.5299999999999994</v>
      </c>
      <c r="I288" s="50">
        <f>SUM(I283:I287)</f>
        <v>36.551000000000002</v>
      </c>
      <c r="J288" s="21">
        <f>SUM(J283:J287)</f>
        <v>278.49799999999999</v>
      </c>
      <c r="K288" s="21"/>
      <c r="L288" s="13"/>
      <c r="M288" s="272" t="s">
        <v>8</v>
      </c>
      <c r="N288" s="274"/>
      <c r="O288" s="42">
        <f>SUM(O283:O287)</f>
        <v>386</v>
      </c>
      <c r="P288" s="35">
        <f>SUM(P283:P287)</f>
        <v>6.004999999999999</v>
      </c>
      <c r="Q288" s="42">
        <f>SUM(Q283:Q287)</f>
        <v>22.079000000000001</v>
      </c>
      <c r="R288" s="35">
        <f>SUM(R283:R287)</f>
        <v>38.458000000000006</v>
      </c>
      <c r="S288" s="42">
        <f>SUM(S283:S287)</f>
        <v>431.22300000000001</v>
      </c>
      <c r="T288" s="86"/>
    </row>
    <row r="289" spans="1:20" ht="28.5" customHeight="1" thickBot="1" x14ac:dyDescent="0.35">
      <c r="A289" s="190" t="s">
        <v>9</v>
      </c>
      <c r="B289" s="310" t="str">
        <f>'меню пригот блюд'!B287:E287</f>
        <v>Фрукты свежие</v>
      </c>
      <c r="C289" s="276"/>
      <c r="D289" s="276"/>
      <c r="E289" s="311"/>
      <c r="F289" s="43">
        <f>'меню пригот блюд'!F287</f>
        <v>53</v>
      </c>
      <c r="G289" s="43">
        <v>0.24</v>
      </c>
      <c r="H289" s="36"/>
      <c r="I289" s="158">
        <v>6.78</v>
      </c>
      <c r="J289" s="43">
        <f>'меню пригот блюд'!J287</f>
        <v>27.6</v>
      </c>
      <c r="K289" s="82" t="s">
        <v>52</v>
      </c>
      <c r="L289" s="11"/>
      <c r="M289" s="186" t="s">
        <v>9</v>
      </c>
      <c r="N289" s="188" t="str">
        <f>'меню пригот блюд'!N287</f>
        <v>Фрукты свежие</v>
      </c>
      <c r="O289" s="43">
        <f>'меню пригот блюд'!O287</f>
        <v>62</v>
      </c>
      <c r="P289" s="179">
        <v>0.28000000000000003</v>
      </c>
      <c r="Q289" s="71"/>
      <c r="R289" s="158">
        <v>7.91</v>
      </c>
      <c r="S289" s="43">
        <f>'меню пригот блюд'!S287</f>
        <v>32.200000000000003</v>
      </c>
      <c r="T289" s="119" t="str">
        <f>K289</f>
        <v>8.25</v>
      </c>
    </row>
    <row r="290" spans="1:20" ht="16.2" thickBot="1" x14ac:dyDescent="0.35">
      <c r="A290" s="187"/>
      <c r="B290" s="307"/>
      <c r="C290" s="308"/>
      <c r="D290" s="308"/>
      <c r="E290" s="309"/>
      <c r="F290" s="20"/>
      <c r="G290" s="20"/>
      <c r="H290" s="2"/>
      <c r="I290" s="14"/>
      <c r="J290" s="20"/>
      <c r="K290" s="22"/>
      <c r="L290" s="5"/>
      <c r="M290" s="187"/>
      <c r="N290" s="189"/>
      <c r="O290" s="185"/>
      <c r="P290" s="3"/>
      <c r="Q290" s="24"/>
      <c r="R290" s="24"/>
      <c r="S290" s="20"/>
      <c r="T290" s="118"/>
    </row>
    <row r="291" spans="1:20" ht="16.2" thickBot="1" x14ac:dyDescent="0.35">
      <c r="A291" s="248" t="s">
        <v>10</v>
      </c>
      <c r="B291" s="258"/>
      <c r="C291" s="258"/>
      <c r="D291" s="258"/>
      <c r="E291" s="249"/>
      <c r="F291" s="52">
        <f>SUM(F289:F290)</f>
        <v>53</v>
      </c>
      <c r="G291" s="27">
        <f>SUM(G289:G290)</f>
        <v>0.24</v>
      </c>
      <c r="H291" s="27"/>
      <c r="I291" s="37">
        <f>SUM(I289:I290)</f>
        <v>6.78</v>
      </c>
      <c r="J291" s="27">
        <f>SUM(J289:J290)</f>
        <v>27.6</v>
      </c>
      <c r="K291" s="27"/>
      <c r="L291" s="3"/>
      <c r="M291" s="248" t="s">
        <v>10</v>
      </c>
      <c r="N291" s="249"/>
      <c r="O291" s="27">
        <f>SUM(O289:O290)</f>
        <v>62</v>
      </c>
      <c r="P291" s="53">
        <f>SUM(P289:P290)</f>
        <v>0.28000000000000003</v>
      </c>
      <c r="Q291" s="37"/>
      <c r="R291" s="52">
        <f>SUM(R289:R290)</f>
        <v>7.91</v>
      </c>
      <c r="S291" s="27">
        <f>SUM(S289:S290)</f>
        <v>32.200000000000003</v>
      </c>
      <c r="T291" s="86"/>
    </row>
    <row r="292" spans="1:20" ht="26.25" customHeight="1" x14ac:dyDescent="0.3">
      <c r="A292" s="59" t="s">
        <v>15</v>
      </c>
      <c r="B292" s="266" t="str">
        <f>'меню пригот блюд'!B290:E290</f>
        <v>Огурец соленый (нарезка)</v>
      </c>
      <c r="C292" s="267"/>
      <c r="D292" s="267"/>
      <c r="E292" s="268"/>
      <c r="F292" s="25">
        <f>'меню пригот блюд'!F290</f>
        <v>10</v>
      </c>
      <c r="G292" s="25">
        <v>0.48</v>
      </c>
      <c r="H292" s="25">
        <v>2.23</v>
      </c>
      <c r="I292" s="38">
        <v>1.93</v>
      </c>
      <c r="J292" s="25">
        <f>'меню пригот блюд'!J290</f>
        <v>2.13</v>
      </c>
      <c r="K292" s="89" t="s">
        <v>90</v>
      </c>
      <c r="L292" s="5"/>
      <c r="M292" s="72" t="s">
        <v>15</v>
      </c>
      <c r="N292" s="73" t="str">
        <f t="shared" ref="N292:N299" si="12">B292</f>
        <v>Огурец соленый (нарезка)</v>
      </c>
      <c r="O292" s="77">
        <v>20</v>
      </c>
      <c r="P292" s="180">
        <v>0.63</v>
      </c>
      <c r="Q292" s="76">
        <v>2.94</v>
      </c>
      <c r="R292" s="167">
        <v>2.54</v>
      </c>
      <c r="S292" s="77">
        <f>'меню пригот блюд'!S290</f>
        <v>3.02</v>
      </c>
      <c r="T292" s="83" t="str">
        <f>K292</f>
        <v>4.10.2</v>
      </c>
    </row>
    <row r="293" spans="1:20" ht="39" customHeight="1" x14ac:dyDescent="0.3">
      <c r="A293" s="60"/>
      <c r="B293" s="252" t="str">
        <f>'меню пригот блюд'!B291:E291</f>
        <v>Свекольник вегетарианский со сметаной</v>
      </c>
      <c r="C293" s="253"/>
      <c r="D293" s="253"/>
      <c r="E293" s="254"/>
      <c r="F293" s="19">
        <f>'меню пригот блюд'!F291</f>
        <v>150</v>
      </c>
      <c r="G293" s="97">
        <v>1.66</v>
      </c>
      <c r="H293" s="97">
        <v>3.81</v>
      </c>
      <c r="I293" s="159">
        <v>10.96</v>
      </c>
      <c r="J293" s="96">
        <f>'меню пригот блюд'!J291</f>
        <v>74.23</v>
      </c>
      <c r="K293" s="90" t="s">
        <v>91</v>
      </c>
      <c r="L293" s="3"/>
      <c r="M293" s="28"/>
      <c r="N293" s="74" t="str">
        <f t="shared" si="12"/>
        <v>Свекольник вегетарианский со сметаной</v>
      </c>
      <c r="O293" s="19">
        <v>180</v>
      </c>
      <c r="P293" s="181">
        <v>1.98</v>
      </c>
      <c r="Q293" s="39">
        <v>4.58</v>
      </c>
      <c r="R293" s="162">
        <v>13.13</v>
      </c>
      <c r="S293" s="19">
        <f>'меню пригот блюд'!S291</f>
        <v>96.8</v>
      </c>
      <c r="T293" s="83" t="str">
        <f>K293</f>
        <v>2.18</v>
      </c>
    </row>
    <row r="294" spans="1:20" ht="24.75" customHeight="1" x14ac:dyDescent="0.3">
      <c r="A294" s="60"/>
      <c r="B294" s="252" t="str">
        <f>'меню пригот блюд'!B292:E292</f>
        <v>Гуляш из рыбы в соусе томатном</v>
      </c>
      <c r="C294" s="253"/>
      <c r="D294" s="253"/>
      <c r="E294" s="254"/>
      <c r="F294" s="19" t="str">
        <f>'меню пригот блюд'!F292</f>
        <v>30/25</v>
      </c>
      <c r="G294" s="97">
        <v>14.97</v>
      </c>
      <c r="H294" s="97">
        <v>0.44</v>
      </c>
      <c r="I294" s="159"/>
      <c r="J294" s="96">
        <f>'меню пригот блюд'!J292</f>
        <v>107.6</v>
      </c>
      <c r="K294" s="90" t="s">
        <v>55</v>
      </c>
      <c r="L294" s="6"/>
      <c r="M294" s="28"/>
      <c r="N294" s="74" t="str">
        <f t="shared" si="12"/>
        <v>Гуляш из рыбы в соусе томатном</v>
      </c>
      <c r="O294" s="19" t="s">
        <v>257</v>
      </c>
      <c r="P294" s="181">
        <v>16.809999999999999</v>
      </c>
      <c r="Q294" s="39">
        <v>5.33</v>
      </c>
      <c r="R294" s="162"/>
      <c r="S294" s="19">
        <f>'меню пригот блюд'!S292</f>
        <v>135.6</v>
      </c>
      <c r="T294" s="95" t="str">
        <f t="shared" ref="T294:T299" si="13">K294</f>
        <v>3.4</v>
      </c>
    </row>
    <row r="295" spans="1:20" ht="23.25" hidden="1" customHeight="1" x14ac:dyDescent="0.3">
      <c r="A295" s="60"/>
      <c r="B295" s="252">
        <f>'меню пригот блюд'!B293:E293</f>
        <v>0</v>
      </c>
      <c r="C295" s="253"/>
      <c r="D295" s="253"/>
      <c r="E295" s="254"/>
      <c r="F295" s="19">
        <f>'меню пригот блюд'!F293</f>
        <v>0</v>
      </c>
      <c r="G295" s="97">
        <v>15.33</v>
      </c>
      <c r="H295" s="97">
        <v>2.4700000000000002</v>
      </c>
      <c r="I295" s="159">
        <v>2.4</v>
      </c>
      <c r="J295" s="19">
        <f>'меню пригот блюд'!J293</f>
        <v>0</v>
      </c>
      <c r="K295" s="90"/>
      <c r="L295" s="6"/>
      <c r="M295" s="28"/>
      <c r="N295" s="74">
        <f>B295</f>
        <v>0</v>
      </c>
      <c r="O295" s="19">
        <f>'меню пригот блюд'!O293</f>
        <v>0</v>
      </c>
      <c r="P295" s="181">
        <v>17.329999999999998</v>
      </c>
      <c r="Q295" s="39">
        <v>8.3800000000000008</v>
      </c>
      <c r="R295" s="162">
        <v>3.4</v>
      </c>
      <c r="S295" s="19">
        <f>'меню пригот блюд'!S293</f>
        <v>0</v>
      </c>
      <c r="T295" s="95">
        <f t="shared" si="13"/>
        <v>0</v>
      </c>
    </row>
    <row r="296" spans="1:20" ht="21.75" customHeight="1" x14ac:dyDescent="0.3">
      <c r="A296" s="60"/>
      <c r="B296" s="252" t="str">
        <f>'меню пригот блюд'!B294:E294</f>
        <v>Каша вязкая рисовая</v>
      </c>
      <c r="C296" s="253"/>
      <c r="D296" s="253"/>
      <c r="E296" s="254"/>
      <c r="F296" s="19">
        <f>'меню пригот блюд'!F294</f>
        <v>110</v>
      </c>
      <c r="G296" s="97">
        <v>1.61</v>
      </c>
      <c r="H296" s="97">
        <v>3.06</v>
      </c>
      <c r="I296" s="159">
        <v>18.600000000000001</v>
      </c>
      <c r="J296" s="19">
        <f>'меню пригот блюд'!J294</f>
        <v>107.32</v>
      </c>
      <c r="K296" s="90" t="s">
        <v>45</v>
      </c>
      <c r="L296" s="6"/>
      <c r="M296" s="60"/>
      <c r="N296" s="74" t="str">
        <f t="shared" si="12"/>
        <v>Каша вязкая рисовая</v>
      </c>
      <c r="O296" s="19">
        <f>'меню пригот блюд'!O294</f>
        <v>130</v>
      </c>
      <c r="P296" s="181">
        <v>1.91</v>
      </c>
      <c r="Q296" s="39">
        <v>3.82</v>
      </c>
      <c r="R296" s="162">
        <v>22</v>
      </c>
      <c r="S296" s="19">
        <f>'меню пригот блюд'!S294</f>
        <v>128.72999999999999</v>
      </c>
      <c r="T296" s="95" t="str">
        <f t="shared" si="13"/>
        <v>4.1</v>
      </c>
    </row>
    <row r="297" spans="1:20" ht="28.5" customHeight="1" x14ac:dyDescent="0.3">
      <c r="A297" s="60"/>
      <c r="B297" s="252" t="str">
        <f>'меню пригот блюд'!B295:E295</f>
        <v>Компот из сухофруктов</v>
      </c>
      <c r="C297" s="253"/>
      <c r="D297" s="253"/>
      <c r="E297" s="254"/>
      <c r="F297" s="19">
        <f>'меню пригот блюд'!F295</f>
        <v>150</v>
      </c>
      <c r="G297" s="97">
        <v>0.25</v>
      </c>
      <c r="H297" s="97"/>
      <c r="I297" s="159">
        <v>9.81</v>
      </c>
      <c r="J297" s="19">
        <f>'меню пригот блюд'!J295</f>
        <v>40.22</v>
      </c>
      <c r="K297" s="90" t="s">
        <v>58</v>
      </c>
      <c r="L297" s="6"/>
      <c r="M297" s="28"/>
      <c r="N297" s="74" t="str">
        <f t="shared" si="12"/>
        <v>Компот из сухофруктов</v>
      </c>
      <c r="O297" s="19">
        <f>'меню пригот блюд'!O295</f>
        <v>180</v>
      </c>
      <c r="P297" s="181">
        <v>0.31</v>
      </c>
      <c r="Q297" s="39"/>
      <c r="R297" s="162">
        <v>12.63</v>
      </c>
      <c r="S297" s="19">
        <f>'меню пригот блюд'!S295</f>
        <v>44.54</v>
      </c>
      <c r="T297" s="95" t="str">
        <f t="shared" si="13"/>
        <v>8.2</v>
      </c>
    </row>
    <row r="298" spans="1:20" ht="25.5" customHeight="1" x14ac:dyDescent="0.3">
      <c r="A298" s="60"/>
      <c r="B298" s="252" t="str">
        <f>'меню пригот блюд'!B296:E296</f>
        <v>Хлеб пшеничный</v>
      </c>
      <c r="C298" s="253"/>
      <c r="D298" s="253"/>
      <c r="E298" s="254"/>
      <c r="F298" s="19">
        <f>'меню пригот блюд'!F296</f>
        <v>30</v>
      </c>
      <c r="G298" s="97">
        <v>2.4300000000000002</v>
      </c>
      <c r="H298" s="97">
        <v>0.3</v>
      </c>
      <c r="I298" s="159">
        <v>14.64</v>
      </c>
      <c r="J298" s="19">
        <f>'меню пригот блюд'!J296</f>
        <v>72.599999999999994</v>
      </c>
      <c r="K298" s="90" t="s">
        <v>37</v>
      </c>
      <c r="L298" s="6"/>
      <c r="M298" s="60"/>
      <c r="N298" s="74" t="str">
        <f t="shared" si="12"/>
        <v>Хлеб пшеничный</v>
      </c>
      <c r="O298" s="19">
        <f>'меню пригот блюд'!O296</f>
        <v>40</v>
      </c>
      <c r="P298" s="181">
        <v>3.24</v>
      </c>
      <c r="Q298" s="39">
        <v>0.4</v>
      </c>
      <c r="R298" s="162">
        <v>16.52</v>
      </c>
      <c r="S298" s="19">
        <f>'меню пригот блюд'!S296</f>
        <v>96.8</v>
      </c>
      <c r="T298" s="95" t="str">
        <f t="shared" si="13"/>
        <v>7.8.2</v>
      </c>
    </row>
    <row r="299" spans="1:20" ht="26.25" customHeight="1" thickBot="1" x14ac:dyDescent="0.35">
      <c r="A299" s="61"/>
      <c r="B299" s="255" t="str">
        <f>'меню пригот блюд'!B297:E297</f>
        <v>Хлеб ржаной</v>
      </c>
      <c r="C299" s="256"/>
      <c r="D299" s="256"/>
      <c r="E299" s="257"/>
      <c r="F299" s="26">
        <f>'меню пригот блюд'!F297</f>
        <v>30</v>
      </c>
      <c r="G299" s="99">
        <v>3.9</v>
      </c>
      <c r="H299" s="99">
        <v>0.9</v>
      </c>
      <c r="I299" s="160">
        <v>12</v>
      </c>
      <c r="J299" s="78">
        <f>'меню пригот блюд'!J297</f>
        <v>75</v>
      </c>
      <c r="K299" s="91" t="s">
        <v>37</v>
      </c>
      <c r="L299" s="6"/>
      <c r="M299" s="29"/>
      <c r="N299" s="75" t="str">
        <f t="shared" si="12"/>
        <v>Хлеб ржаной</v>
      </c>
      <c r="O299" s="78">
        <f>'меню пригот блюд'!O297</f>
        <v>40</v>
      </c>
      <c r="P299" s="182">
        <v>5.2</v>
      </c>
      <c r="Q299" s="109">
        <v>1.2</v>
      </c>
      <c r="R299" s="178">
        <v>16</v>
      </c>
      <c r="S299" s="110">
        <f>'меню пригот блюд'!S297</f>
        <v>100</v>
      </c>
      <c r="T299" s="95" t="str">
        <f t="shared" si="13"/>
        <v>7.8.2</v>
      </c>
    </row>
    <row r="300" spans="1:20" ht="16.2" thickBot="1" x14ac:dyDescent="0.35">
      <c r="A300" s="248" t="s">
        <v>11</v>
      </c>
      <c r="B300" s="258"/>
      <c r="C300" s="258"/>
      <c r="D300" s="258"/>
      <c r="E300" s="249"/>
      <c r="F300" s="209" t="str">
        <f>'меню пригот блюд'!F298</f>
        <v>510/25</v>
      </c>
      <c r="G300" s="52">
        <f>SUM(G292:G299)</f>
        <v>40.629999999999995</v>
      </c>
      <c r="H300" s="27">
        <f>SUM(H292:H299)</f>
        <v>13.210000000000003</v>
      </c>
      <c r="I300" s="37">
        <f>SUM(I292:I299)</f>
        <v>70.34</v>
      </c>
      <c r="J300" s="27">
        <f>SUM(J292:J299)</f>
        <v>479.1</v>
      </c>
      <c r="K300" s="92"/>
      <c r="L300" s="6"/>
      <c r="M300" s="248" t="s">
        <v>11</v>
      </c>
      <c r="N300" s="249"/>
      <c r="O300" s="210" t="str">
        <f>'меню пригот блюд'!O298</f>
        <v>615/30</v>
      </c>
      <c r="P300" s="53">
        <f>SUM(P292:P299)</f>
        <v>47.410000000000004</v>
      </c>
      <c r="Q300" s="37">
        <f>SUM(Q292:Q299)</f>
        <v>26.65</v>
      </c>
      <c r="R300" s="52">
        <f>SUM(R292:R299)</f>
        <v>86.22</v>
      </c>
      <c r="S300" s="27">
        <f>SUM(S292:S299)</f>
        <v>605.49</v>
      </c>
      <c r="T300" s="86"/>
    </row>
    <row r="301" spans="1:20" ht="36" customHeight="1" x14ac:dyDescent="0.3">
      <c r="A301" s="59" t="s">
        <v>12</v>
      </c>
      <c r="B301" s="260" t="str">
        <f>'меню пригот блюд'!B299:E299</f>
        <v>Творожно - рисовая запеканка, соус сладкий ванильный</v>
      </c>
      <c r="C301" s="261"/>
      <c r="D301" s="261"/>
      <c r="E301" s="262"/>
      <c r="F301" s="77">
        <f>'меню пригот блюд'!F299</f>
        <v>81</v>
      </c>
      <c r="G301" s="77">
        <v>7.48</v>
      </c>
      <c r="H301" s="113">
        <v>11.75</v>
      </c>
      <c r="I301" s="167">
        <v>12.79</v>
      </c>
      <c r="J301" s="77">
        <f>'меню пригот блюд'!J299</f>
        <v>120.11</v>
      </c>
      <c r="K301" s="114" t="s">
        <v>59</v>
      </c>
      <c r="L301" s="5"/>
      <c r="M301" s="72" t="str">
        <f>A301</f>
        <v>Полдник</v>
      </c>
      <c r="N301" s="73" t="str">
        <f>B301</f>
        <v>Творожно - рисовая запеканка, соус сладкий ванильный</v>
      </c>
      <c r="O301" s="77">
        <v>70</v>
      </c>
      <c r="P301" s="183">
        <v>8.32</v>
      </c>
      <c r="Q301" s="76">
        <v>13.81</v>
      </c>
      <c r="R301" s="169">
        <v>14.14</v>
      </c>
      <c r="S301" s="77">
        <f>'меню пригот блюд'!S299</f>
        <v>301.67999999999995</v>
      </c>
      <c r="T301" s="83" t="str">
        <f>K301</f>
        <v>5.8.15</v>
      </c>
    </row>
    <row r="302" spans="1:20" ht="22.5" hidden="1" customHeight="1" x14ac:dyDescent="0.3">
      <c r="A302" s="111"/>
      <c r="B302" s="263"/>
      <c r="C302" s="264"/>
      <c r="D302" s="264"/>
      <c r="E302" s="265"/>
      <c r="F302" s="20"/>
      <c r="G302" s="20"/>
      <c r="H302" s="2"/>
      <c r="I302" s="177"/>
      <c r="J302" s="20"/>
      <c r="K302" s="89" t="s">
        <v>59</v>
      </c>
      <c r="L302" s="5"/>
      <c r="M302" s="112"/>
      <c r="N302" s="73">
        <f>B302</f>
        <v>0</v>
      </c>
      <c r="O302" s="51"/>
      <c r="P302" s="183"/>
      <c r="Q302" s="76"/>
      <c r="R302" s="169"/>
      <c r="S302" s="51"/>
      <c r="T302" s="83" t="str">
        <f>K302</f>
        <v>5.8.15</v>
      </c>
    </row>
    <row r="303" spans="1:20" ht="15.6" hidden="1" x14ac:dyDescent="0.3">
      <c r="A303" s="60"/>
      <c r="B303" s="252"/>
      <c r="C303" s="253"/>
      <c r="D303" s="253"/>
      <c r="E303" s="254"/>
      <c r="F303" s="19"/>
      <c r="G303" s="19"/>
      <c r="H303" s="39"/>
      <c r="I303" s="162"/>
      <c r="J303" s="19"/>
      <c r="K303" s="90"/>
      <c r="L303" s="6"/>
      <c r="M303" s="60"/>
      <c r="N303" s="74">
        <f>B303</f>
        <v>0</v>
      </c>
      <c r="O303" s="19"/>
      <c r="P303" s="181"/>
      <c r="Q303" s="39"/>
      <c r="R303" s="162"/>
      <c r="S303" s="19"/>
      <c r="T303" s="83">
        <f>K303</f>
        <v>0</v>
      </c>
    </row>
    <row r="304" spans="1:20" ht="24.75" customHeight="1" thickBot="1" x14ac:dyDescent="0.35">
      <c r="A304" s="60"/>
      <c r="B304" s="295" t="str">
        <f>'меню пригот блюд'!B302:E302</f>
        <v>Чай с сахаром</v>
      </c>
      <c r="C304" s="295"/>
      <c r="D304" s="295"/>
      <c r="E304" s="295"/>
      <c r="F304" s="19">
        <f>'меню пригот блюд'!F302</f>
        <v>150</v>
      </c>
      <c r="G304" s="19">
        <v>2E-3</v>
      </c>
      <c r="H304" s="39"/>
      <c r="I304" s="162">
        <v>5.2709999999999999</v>
      </c>
      <c r="J304" s="19">
        <f>'меню пригот блюд'!J302</f>
        <v>21.507999999999999</v>
      </c>
      <c r="K304" s="90" t="s">
        <v>48</v>
      </c>
      <c r="L304" s="6"/>
      <c r="M304" s="60"/>
      <c r="N304" s="74" t="str">
        <f>B304</f>
        <v>Чай с сахаром</v>
      </c>
      <c r="O304" s="19">
        <f>'меню пригот блюд'!O302</f>
        <v>180</v>
      </c>
      <c r="P304" s="181">
        <v>2E-3</v>
      </c>
      <c r="Q304" s="39"/>
      <c r="R304" s="162">
        <v>7.1159999999999997</v>
      </c>
      <c r="S304" s="19">
        <f>'меню пригот блюд'!S302</f>
        <v>28.841999999999999</v>
      </c>
      <c r="T304" s="83" t="str">
        <f>K304</f>
        <v>7.43</v>
      </c>
    </row>
    <row r="305" spans="1:20" ht="16.2" hidden="1" thickBot="1" x14ac:dyDescent="0.35">
      <c r="A305" s="61"/>
      <c r="B305" s="291"/>
      <c r="C305" s="292"/>
      <c r="D305" s="292"/>
      <c r="E305" s="293"/>
      <c r="F305" s="26"/>
      <c r="G305" s="54"/>
      <c r="H305" s="58"/>
      <c r="I305" s="163"/>
      <c r="J305" s="115"/>
      <c r="K305" s="93"/>
      <c r="L305" s="6"/>
      <c r="M305" s="61"/>
      <c r="N305" s="75"/>
      <c r="O305" s="61"/>
      <c r="P305" s="184"/>
      <c r="Q305" s="75"/>
      <c r="R305" s="170"/>
      <c r="S305" s="78"/>
      <c r="T305" s="83">
        <f>K305</f>
        <v>0</v>
      </c>
    </row>
    <row r="306" spans="1:20" ht="22.5" customHeight="1" thickBot="1" x14ac:dyDescent="0.35">
      <c r="A306" s="248" t="s">
        <v>13</v>
      </c>
      <c r="B306" s="258"/>
      <c r="C306" s="258"/>
      <c r="D306" s="258"/>
      <c r="E306" s="249"/>
      <c r="F306" s="27">
        <f>SUM(F301:F305)</f>
        <v>231</v>
      </c>
      <c r="G306" s="52">
        <f>SUM(G301:G305)</f>
        <v>7.4820000000000002</v>
      </c>
      <c r="H306" s="27">
        <f>SUM(H301:H305)</f>
        <v>11.75</v>
      </c>
      <c r="I306" s="37">
        <f>SUM(I301:I305)</f>
        <v>18.061</v>
      </c>
      <c r="J306" s="27">
        <f>SUM(J301:J305)</f>
        <v>141.61799999999999</v>
      </c>
      <c r="K306" s="92"/>
      <c r="L306" s="6"/>
      <c r="M306" s="248" t="s">
        <v>13</v>
      </c>
      <c r="N306" s="249"/>
      <c r="O306" s="27">
        <f>SUM(O301:O305)</f>
        <v>250</v>
      </c>
      <c r="P306" s="37">
        <f>SUM(P301:P305)</f>
        <v>8.322000000000001</v>
      </c>
      <c r="Q306" s="27">
        <f>SUM(Q301:Q305)</f>
        <v>13.81</v>
      </c>
      <c r="R306" s="37">
        <f>SUM(R301:R305)</f>
        <v>21.256</v>
      </c>
      <c r="S306" s="27">
        <f>SUM(S301:S305)</f>
        <v>330.52199999999993</v>
      </c>
      <c r="T306" s="86"/>
    </row>
    <row r="307" spans="1:20" ht="26.25" customHeight="1" thickBot="1" x14ac:dyDescent="0.35">
      <c r="A307" s="250" t="s">
        <v>17</v>
      </c>
      <c r="B307" s="251"/>
      <c r="C307" s="251"/>
      <c r="D307" s="251"/>
      <c r="E307" s="251"/>
      <c r="F307" s="205" t="str">
        <f>'меню пригот блюд'!F305</f>
        <v>1104/25</v>
      </c>
      <c r="G307" s="104">
        <f>G288+G291+G300+G306</f>
        <v>53.163999999999994</v>
      </c>
      <c r="H307" s="106">
        <f>H288+H291+H300+H306</f>
        <v>33.49</v>
      </c>
      <c r="I307" s="105">
        <f>I288+I291+I300+I306</f>
        <v>131.732</v>
      </c>
      <c r="J307" s="106">
        <f>J288+J291+J300+J306</f>
        <v>926.81600000000003</v>
      </c>
      <c r="K307" s="94"/>
      <c r="L307" s="7"/>
      <c r="M307" s="250" t="str">
        <f>A307</f>
        <v>Итого за день:</v>
      </c>
      <c r="N307" s="251"/>
      <c r="O307" s="211" t="str">
        <f>'меню пригот блюд'!O305</f>
        <v>1345/25</v>
      </c>
      <c r="P307" s="105">
        <f>P288+P291+P300+P306</f>
        <v>62.017000000000003</v>
      </c>
      <c r="Q307" s="106">
        <f>Q288+Q291+Q300+Q306</f>
        <v>62.539000000000001</v>
      </c>
      <c r="R307" s="105">
        <f>R288+R291+R300+R306</f>
        <v>153.84400000000002</v>
      </c>
      <c r="S307" s="106">
        <f>S288+S291+S300+S306</f>
        <v>1399.4349999999999</v>
      </c>
      <c r="T307" s="88"/>
    </row>
    <row r="308" spans="1:20" x14ac:dyDescent="0.3">
      <c r="K308" s="7"/>
    </row>
    <row r="309" spans="1:20" x14ac:dyDescent="0.3">
      <c r="K309" s="7"/>
    </row>
    <row r="310" spans="1:20" x14ac:dyDescent="0.3">
      <c r="K310" s="7"/>
    </row>
    <row r="311" spans="1:20" x14ac:dyDescent="0.3">
      <c r="K311" s="7"/>
    </row>
    <row r="312" spans="1:20" x14ac:dyDescent="0.3">
      <c r="K312" s="7"/>
    </row>
    <row r="313" spans="1:20" x14ac:dyDescent="0.3">
      <c r="K313" s="7"/>
    </row>
    <row r="314" spans="1:20" x14ac:dyDescent="0.3">
      <c r="K314" s="7"/>
    </row>
    <row r="315" spans="1:20" x14ac:dyDescent="0.3">
      <c r="K315" s="7"/>
    </row>
    <row r="316" spans="1:20" x14ac:dyDescent="0.3">
      <c r="K316" s="7"/>
    </row>
    <row r="317" spans="1:20" x14ac:dyDescent="0.3">
      <c r="K317" s="7"/>
    </row>
    <row r="318" spans="1:20" x14ac:dyDescent="0.3">
      <c r="K318" s="7"/>
    </row>
    <row r="319" spans="1:20" x14ac:dyDescent="0.3">
      <c r="K319" s="7"/>
    </row>
    <row r="320" spans="1:20" x14ac:dyDescent="0.3">
      <c r="K320" s="7"/>
    </row>
    <row r="321" spans="1:21" x14ac:dyDescent="0.3">
      <c r="K321" s="7"/>
    </row>
    <row r="322" spans="1:21" ht="15.6" x14ac:dyDescent="0.3">
      <c r="A322" s="270"/>
      <c r="B322" s="270"/>
      <c r="C322" s="270"/>
      <c r="D322" s="270"/>
      <c r="E322" s="270"/>
      <c r="F322" s="270"/>
      <c r="G322" s="270"/>
      <c r="H322" s="270"/>
      <c r="I322" s="270"/>
      <c r="J322" s="270"/>
      <c r="K322" s="1"/>
      <c r="L322" s="1"/>
      <c r="M322" s="270"/>
      <c r="N322" s="270"/>
      <c r="O322" s="270"/>
      <c r="P322" s="270"/>
      <c r="Q322" s="270"/>
      <c r="R322" s="270"/>
      <c r="S322" s="270"/>
    </row>
    <row r="323" spans="1:21" ht="15.6" x14ac:dyDescent="0.3">
      <c r="A323" s="270" t="str">
        <f>A270</f>
        <v xml:space="preserve">Утверждаю </v>
      </c>
      <c r="B323" s="270"/>
      <c r="C323" s="270"/>
      <c r="D323" s="270"/>
      <c r="E323" s="270"/>
      <c r="F323" s="270"/>
      <c r="G323" s="270"/>
      <c r="H323" s="270"/>
      <c r="I323" s="270"/>
      <c r="J323" s="270"/>
      <c r="K323" s="270"/>
      <c r="L323" s="1"/>
      <c r="M323" s="270" t="str">
        <f>A323</f>
        <v xml:space="preserve">Утверждаю </v>
      </c>
      <c r="N323" s="270"/>
      <c r="O323" s="270"/>
      <c r="P323" s="270"/>
      <c r="Q323" s="270"/>
      <c r="R323" s="270"/>
      <c r="S323" s="270"/>
      <c r="T323" s="270"/>
    </row>
    <row r="324" spans="1:21" ht="15.6" x14ac:dyDescent="0.3">
      <c r="A324" s="270" t="str">
        <f>A271</f>
        <v>Заведующий МБДОУ «Д/С № 3</v>
      </c>
      <c r="B324" s="270"/>
      <c r="C324" s="270"/>
      <c r="D324" s="270"/>
      <c r="E324" s="270"/>
      <c r="F324" s="270"/>
      <c r="G324" s="270"/>
      <c r="H324" s="270"/>
      <c r="I324" s="270"/>
      <c r="J324" s="270"/>
      <c r="K324" s="270"/>
      <c r="L324" s="1"/>
      <c r="M324" s="270" t="str">
        <f>A324</f>
        <v>Заведующий МБДОУ «Д/С № 3</v>
      </c>
      <c r="N324" s="270"/>
      <c r="O324" s="270"/>
      <c r="P324" s="270"/>
      <c r="Q324" s="270"/>
      <c r="R324" s="270"/>
      <c r="S324" s="270"/>
      <c r="T324" s="270"/>
    </row>
    <row r="325" spans="1:21" ht="15.6" x14ac:dyDescent="0.3">
      <c r="A325" s="270" t="str">
        <f>A272</f>
        <v xml:space="preserve"> кп Горные Ключи» В.В. Юшкова</v>
      </c>
      <c r="B325" s="270"/>
      <c r="C325" s="270"/>
      <c r="D325" s="270"/>
      <c r="E325" s="270"/>
      <c r="F325" s="270"/>
      <c r="G325" s="270"/>
      <c r="H325" s="270"/>
      <c r="I325" s="270"/>
      <c r="J325" s="270"/>
      <c r="K325" s="270"/>
      <c r="L325" s="3"/>
      <c r="M325" s="270" t="str">
        <f>A325</f>
        <v xml:space="preserve"> кп Горные Ключи» В.В. Юшкова</v>
      </c>
      <c r="N325" s="270"/>
      <c r="O325" s="270"/>
      <c r="P325" s="270"/>
      <c r="Q325" s="270"/>
      <c r="R325" s="270"/>
      <c r="S325" s="270"/>
      <c r="T325" s="270"/>
    </row>
    <row r="326" spans="1:21" ht="15.6" x14ac:dyDescent="0.3">
      <c r="A326" s="270" t="str">
        <f>A273</f>
        <v xml:space="preserve">                                                       ____________</v>
      </c>
      <c r="B326" s="270"/>
      <c r="C326" s="270"/>
      <c r="D326" s="270"/>
      <c r="E326" s="270"/>
      <c r="F326" s="270"/>
      <c r="G326" s="270"/>
      <c r="H326" s="270"/>
      <c r="I326" s="270"/>
      <c r="J326" s="270"/>
      <c r="K326" s="270"/>
      <c r="L326" s="2"/>
      <c r="M326" s="270" t="str">
        <f>A326</f>
        <v xml:space="preserve">                                                       ____________</v>
      </c>
      <c r="N326" s="270"/>
      <c r="O326" s="270"/>
      <c r="P326" s="270"/>
      <c r="Q326" s="270"/>
      <c r="R326" s="270"/>
      <c r="S326" s="270"/>
      <c r="T326" s="270"/>
    </row>
    <row r="327" spans="1:21" ht="15.6" x14ac:dyDescent="0.3">
      <c r="A327" s="176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5"/>
      <c r="M327" s="176"/>
      <c r="N327" s="176"/>
      <c r="O327" s="176"/>
      <c r="P327" s="176"/>
      <c r="Q327" s="176"/>
      <c r="R327" s="176"/>
      <c r="S327" s="176"/>
      <c r="T327" s="176"/>
    </row>
    <row r="328" spans="1:21" ht="15.6" x14ac:dyDescent="0.3">
      <c r="A328" s="294" t="str">
        <f>A275</f>
        <v>Меню приготавливаемых блюд</v>
      </c>
      <c r="B328" s="294"/>
      <c r="C328" s="294"/>
      <c r="D328" s="294"/>
      <c r="E328" s="294"/>
      <c r="F328" s="294"/>
      <c r="G328" s="294"/>
      <c r="H328" s="294"/>
      <c r="I328" s="294"/>
      <c r="J328" s="294"/>
      <c r="K328" s="294"/>
      <c r="L328" s="2"/>
      <c r="M328" s="294" t="str">
        <f>M275</f>
        <v>Меню приготавливаемых блюд</v>
      </c>
      <c r="N328" s="294"/>
      <c r="O328" s="294"/>
      <c r="P328" s="294"/>
      <c r="Q328" s="294"/>
      <c r="R328" s="294"/>
      <c r="S328" s="294"/>
      <c r="T328" s="294"/>
    </row>
    <row r="329" spans="1:21" ht="15.6" x14ac:dyDescent="0.3">
      <c r="A329" s="294" t="str">
        <f>A276</f>
        <v xml:space="preserve">            «____» ___________ 202___г </v>
      </c>
      <c r="B329" s="294"/>
      <c r="C329" s="294"/>
      <c r="D329" s="294"/>
      <c r="E329" s="294"/>
      <c r="F329" s="294"/>
      <c r="G329" s="294"/>
      <c r="H329" s="294"/>
      <c r="I329" s="294"/>
      <c r="J329" s="294"/>
      <c r="K329" s="294"/>
      <c r="L329" s="2"/>
      <c r="M329" s="294" t="str">
        <f>M276</f>
        <v xml:space="preserve">          «____» ____________ 202____г </v>
      </c>
      <c r="N329" s="294"/>
      <c r="O329" s="294"/>
      <c r="P329" s="294"/>
      <c r="Q329" s="294"/>
      <c r="R329" s="294"/>
      <c r="S329" s="294"/>
      <c r="T329" s="294"/>
      <c r="U329" s="294"/>
    </row>
    <row r="330" spans="1:21" ht="15.6" x14ac:dyDescent="0.3">
      <c r="A330" s="294"/>
      <c r="B330" s="294"/>
      <c r="C330" s="294"/>
      <c r="D330" s="294"/>
      <c r="E330" s="294"/>
      <c r="F330" s="294"/>
      <c r="G330" s="294"/>
      <c r="H330" s="294"/>
      <c r="I330" s="294"/>
      <c r="J330" s="294"/>
      <c r="K330" s="294"/>
      <c r="L330" s="2"/>
      <c r="M330" s="294"/>
      <c r="N330" s="294"/>
      <c r="O330" s="294"/>
      <c r="P330" s="294"/>
      <c r="Q330" s="294"/>
      <c r="R330" s="294"/>
      <c r="S330" s="294"/>
    </row>
    <row r="331" spans="1:21" ht="15.6" x14ac:dyDescent="0.3">
      <c r="A331" s="306" t="s">
        <v>248</v>
      </c>
      <c r="B331" s="306"/>
      <c r="C331" s="306"/>
      <c r="D331" s="306"/>
      <c r="E331" s="306"/>
      <c r="F331" s="306"/>
      <c r="G331" s="306"/>
      <c r="H331" s="306"/>
      <c r="I331" s="306"/>
      <c r="J331" s="306"/>
      <c r="K331" s="306"/>
      <c r="L331" s="3"/>
      <c r="M331" s="296" t="s">
        <v>248</v>
      </c>
      <c r="N331" s="296"/>
      <c r="O331" s="296"/>
      <c r="P331" s="296"/>
      <c r="Q331" s="296"/>
      <c r="R331" s="296"/>
      <c r="S331" s="296"/>
    </row>
    <row r="332" spans="1:21" ht="17.25" customHeight="1" x14ac:dyDescent="0.3">
      <c r="A332" s="234"/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4"/>
      <c r="M332" s="234"/>
      <c r="N332" s="234"/>
      <c r="O332" s="234"/>
      <c r="P332" s="234"/>
      <c r="Q332" s="234"/>
      <c r="R332" s="234"/>
      <c r="S332" s="234"/>
    </row>
    <row r="333" spans="1:21" ht="25.5" customHeight="1" thickBot="1" x14ac:dyDescent="0.4">
      <c r="A333" s="298" t="str">
        <f>'меню пригот блюд'!A330:K330</f>
        <v>ВОЗРАСТНАЯ КАТЕГОРИЯ от 1 года до 3 лет</v>
      </c>
      <c r="B333" s="298"/>
      <c r="C333" s="298"/>
      <c r="D333" s="298"/>
      <c r="E333" s="298"/>
      <c r="F333" s="298"/>
      <c r="G333" s="298"/>
      <c r="H333" s="298"/>
      <c r="I333" s="298"/>
      <c r="J333" s="298"/>
      <c r="K333" s="121"/>
      <c r="L333" s="9"/>
      <c r="M333" s="299" t="str">
        <f>'меню пригот блюд'!M330:T330</f>
        <v>ВОЗРАСТНАЯ КАТЕГОРИЯ от 3 лет до 6 лет</v>
      </c>
      <c r="N333" s="299"/>
      <c r="O333" s="299"/>
      <c r="P333" s="299"/>
      <c r="Q333" s="299"/>
      <c r="R333" s="299"/>
      <c r="S333" s="299"/>
    </row>
    <row r="334" spans="1:21" ht="15" thickBot="1" x14ac:dyDescent="0.35">
      <c r="A334" s="235" t="s">
        <v>1</v>
      </c>
      <c r="B334" s="237" t="s">
        <v>4</v>
      </c>
      <c r="C334" s="238"/>
      <c r="D334" s="238"/>
      <c r="E334" s="239"/>
      <c r="F334" s="235" t="s">
        <v>2</v>
      </c>
      <c r="G334" s="243" t="s">
        <v>33</v>
      </c>
      <c r="H334" s="244"/>
      <c r="I334" s="244"/>
      <c r="J334" s="289" t="s">
        <v>3</v>
      </c>
      <c r="K334" s="285" t="s">
        <v>34</v>
      </c>
      <c r="L334" s="9"/>
      <c r="M334" s="287" t="s">
        <v>1</v>
      </c>
      <c r="N334" s="289" t="s">
        <v>4</v>
      </c>
      <c r="O334" s="246" t="s">
        <v>2</v>
      </c>
      <c r="P334" s="243" t="s">
        <v>33</v>
      </c>
      <c r="Q334" s="244"/>
      <c r="R334" s="244"/>
      <c r="S334" s="289" t="s">
        <v>3</v>
      </c>
      <c r="T334" s="278" t="s">
        <v>34</v>
      </c>
    </row>
    <row r="335" spans="1:21" ht="15" thickBot="1" x14ac:dyDescent="0.35">
      <c r="A335" s="236"/>
      <c r="B335" s="240"/>
      <c r="C335" s="241"/>
      <c r="D335" s="241"/>
      <c r="E335" s="242"/>
      <c r="F335" s="236"/>
      <c r="G335" s="31" t="s">
        <v>30</v>
      </c>
      <c r="H335" s="31" t="s">
        <v>31</v>
      </c>
      <c r="I335" s="174" t="s">
        <v>32</v>
      </c>
      <c r="J335" s="290"/>
      <c r="K335" s="286"/>
      <c r="L335" s="10"/>
      <c r="M335" s="288"/>
      <c r="N335" s="290"/>
      <c r="O335" s="247"/>
      <c r="P335" s="173" t="str">
        <f>G335</f>
        <v>Б</v>
      </c>
      <c r="Q335" s="173" t="str">
        <f>H335</f>
        <v>Ж</v>
      </c>
      <c r="R335" s="174" t="str">
        <f>I335</f>
        <v>У</v>
      </c>
      <c r="S335" s="290"/>
      <c r="T335" s="279"/>
    </row>
    <row r="336" spans="1:21" ht="32.25" customHeight="1" x14ac:dyDescent="0.3">
      <c r="A336" s="44" t="s">
        <v>5</v>
      </c>
      <c r="B336" s="280" t="str">
        <f>'меню пригот блюд'!B333:E333</f>
        <v>Каша молочная жидкая гречневая</v>
      </c>
      <c r="C336" s="280"/>
      <c r="D336" s="280"/>
      <c r="E336" s="280"/>
      <c r="F336" s="40">
        <f>'меню пригот блюд'!F333</f>
        <v>130</v>
      </c>
      <c r="G336" s="40">
        <v>2.73</v>
      </c>
      <c r="H336" s="17">
        <v>9.82</v>
      </c>
      <c r="I336" s="155">
        <v>14.24</v>
      </c>
      <c r="J336" s="164">
        <f>'меню пригот блюд'!J333</f>
        <v>153.31</v>
      </c>
      <c r="K336" s="79" t="s">
        <v>35</v>
      </c>
      <c r="L336" s="11"/>
      <c r="M336" s="63" t="s">
        <v>5</v>
      </c>
      <c r="N336" s="64" t="str">
        <f>B336</f>
        <v>Каша молочная жидкая гречневая</v>
      </c>
      <c r="O336" s="68">
        <f>'меню пригот блюд'!O333</f>
        <v>150</v>
      </c>
      <c r="P336" s="67">
        <v>3.16</v>
      </c>
      <c r="Q336" s="68">
        <v>11.89</v>
      </c>
      <c r="R336" s="67">
        <v>16.52</v>
      </c>
      <c r="S336" s="68">
        <f>'меню пригот блюд'!S333</f>
        <v>18.38</v>
      </c>
      <c r="T336" s="83" t="str">
        <f>K336</f>
        <v>7.45</v>
      </c>
    </row>
    <row r="337" spans="1:20" ht="24.9" customHeight="1" x14ac:dyDescent="0.3">
      <c r="A337" s="45"/>
      <c r="B337" s="281" t="str">
        <f>'меню пригот блюд'!B334:E334</f>
        <v>Чай с сахаром</v>
      </c>
      <c r="C337" s="281"/>
      <c r="D337" s="281"/>
      <c r="E337" s="281"/>
      <c r="F337" s="18">
        <f>'меню пригот блюд'!F334</f>
        <v>150</v>
      </c>
      <c r="G337" s="18">
        <v>2E-3</v>
      </c>
      <c r="H337" s="33"/>
      <c r="I337" s="156">
        <v>5.2709999999999999</v>
      </c>
      <c r="J337" s="18">
        <f>'меню пригот блюд'!J334</f>
        <v>21.507999999999999</v>
      </c>
      <c r="K337" s="80" t="s">
        <v>48</v>
      </c>
      <c r="L337" s="12"/>
      <c r="M337" s="45"/>
      <c r="N337" s="65" t="str">
        <f>B337</f>
        <v>Чай с сахаром</v>
      </c>
      <c r="O337" s="18">
        <f>'меню пригот блюд'!O334</f>
        <v>180</v>
      </c>
      <c r="P337" s="33">
        <v>2E-3</v>
      </c>
      <c r="Q337" s="18"/>
      <c r="R337" s="33" t="s">
        <v>50</v>
      </c>
      <c r="S337" s="18">
        <f>'меню пригот блюд'!S334</f>
        <v>28.841999999999999</v>
      </c>
      <c r="T337" s="84" t="str">
        <f>K337</f>
        <v>7.43</v>
      </c>
    </row>
    <row r="338" spans="1:20" ht="24.9" customHeight="1" x14ac:dyDescent="0.3">
      <c r="A338" s="230" t="str">
        <f>'меню пригот блюд'!A335</f>
        <v>БУТЕРБРОД</v>
      </c>
      <c r="B338" s="281" t="s">
        <v>14</v>
      </c>
      <c r="C338" s="281"/>
      <c r="D338" s="281"/>
      <c r="E338" s="281"/>
      <c r="F338" s="18">
        <f>'меню пригот блюд'!F335</f>
        <v>30</v>
      </c>
      <c r="G338" s="18">
        <v>2.25</v>
      </c>
      <c r="H338" s="33">
        <v>0.87</v>
      </c>
      <c r="I338" s="156">
        <v>15.27</v>
      </c>
      <c r="J338" s="165">
        <f>'меню пригот блюд'!J335</f>
        <v>79.2</v>
      </c>
      <c r="K338" s="80" t="s">
        <v>37</v>
      </c>
      <c r="L338" s="12"/>
      <c r="M338" s="230" t="str">
        <f>'меню пригот блюд'!A335</f>
        <v>БУТЕРБРОД</v>
      </c>
      <c r="N338" s="65" t="str">
        <f>B338</f>
        <v>Батон  (пшеничный)</v>
      </c>
      <c r="O338" s="18">
        <f>'меню пригот блюд'!O335</f>
        <v>40</v>
      </c>
      <c r="P338" s="33">
        <v>3</v>
      </c>
      <c r="Q338" s="18">
        <v>1.1599999999999999</v>
      </c>
      <c r="R338" s="33">
        <v>20.36</v>
      </c>
      <c r="S338" s="18">
        <f>'меню пригот блюд'!S335</f>
        <v>105.6</v>
      </c>
      <c r="T338" s="84" t="str">
        <f>K338</f>
        <v>7.8.2</v>
      </c>
    </row>
    <row r="339" spans="1:20" ht="24.9" customHeight="1" thickBot="1" x14ac:dyDescent="0.35">
      <c r="A339" s="231"/>
      <c r="B339" s="282" t="str">
        <f>'меню пригот блюд'!B336:E336</f>
        <v>Масло сливочное</v>
      </c>
      <c r="C339" s="283"/>
      <c r="D339" s="283"/>
      <c r="E339" s="284"/>
      <c r="F339" s="18">
        <f>'меню пригот блюд'!F336</f>
        <v>5</v>
      </c>
      <c r="G339" s="18"/>
      <c r="H339" s="33"/>
      <c r="I339" s="156"/>
      <c r="J339" s="165">
        <f>'меню пригот блюд'!J336</f>
        <v>33.1</v>
      </c>
      <c r="K339" s="80"/>
      <c r="L339" s="12"/>
      <c r="M339" s="231"/>
      <c r="N339" s="65" t="str">
        <f>B339</f>
        <v>Масло сливочное</v>
      </c>
      <c r="O339" s="18">
        <f>'меню пригот блюд'!O336</f>
        <v>6</v>
      </c>
      <c r="P339" s="33"/>
      <c r="Q339" s="18"/>
      <c r="R339" s="33"/>
      <c r="S339" s="18">
        <f>'меню пригот блюд'!S336</f>
        <v>39.72</v>
      </c>
      <c r="T339" s="84">
        <f>K339</f>
        <v>0</v>
      </c>
    </row>
    <row r="340" spans="1:20" ht="24.9" hidden="1" customHeight="1" thickBot="1" x14ac:dyDescent="0.35">
      <c r="A340" s="46"/>
      <c r="B340" s="282"/>
      <c r="C340" s="283"/>
      <c r="D340" s="283"/>
      <c r="E340" s="284"/>
      <c r="F340" s="41"/>
      <c r="G340" s="48"/>
      <c r="H340" s="34"/>
      <c r="I340" s="157"/>
      <c r="J340" s="166"/>
      <c r="K340" s="81"/>
      <c r="L340" s="12"/>
      <c r="M340" s="46"/>
      <c r="N340" s="66">
        <f>B340</f>
        <v>0</v>
      </c>
      <c r="O340" s="48"/>
      <c r="P340" s="34"/>
      <c r="Q340" s="48"/>
      <c r="R340" s="34"/>
      <c r="S340" s="48"/>
      <c r="T340" s="85">
        <f>K340</f>
        <v>0</v>
      </c>
    </row>
    <row r="341" spans="1:20" ht="24.9" customHeight="1" thickBot="1" x14ac:dyDescent="0.35">
      <c r="A341" s="272" t="s">
        <v>8</v>
      </c>
      <c r="B341" s="273"/>
      <c r="C341" s="273"/>
      <c r="D341" s="273"/>
      <c r="E341" s="274"/>
      <c r="F341" s="50">
        <f>SUM(F336:F340)</f>
        <v>315</v>
      </c>
      <c r="G341" s="42">
        <f>SUM(G336:G340)</f>
        <v>4.9819999999999993</v>
      </c>
      <c r="H341" s="42">
        <f>SUM(H336:H340)</f>
        <v>10.69</v>
      </c>
      <c r="I341" s="50">
        <f>SUM(I336:I340)</f>
        <v>34.780999999999999</v>
      </c>
      <c r="J341" s="21">
        <f>SUM(J336:J340)</f>
        <v>287.11800000000005</v>
      </c>
      <c r="K341" s="21"/>
      <c r="L341" s="13"/>
      <c r="M341" s="272" t="s">
        <v>8</v>
      </c>
      <c r="N341" s="274"/>
      <c r="O341" s="42">
        <f>SUM(O336:O340)</f>
        <v>376</v>
      </c>
      <c r="P341" s="50">
        <f>SUM(P336:P340)</f>
        <v>6.1619999999999999</v>
      </c>
      <c r="Q341" s="42">
        <f>SUM(Q336:Q340)</f>
        <v>13.05</v>
      </c>
      <c r="R341" s="35">
        <f>SUM(R336:R340)</f>
        <v>36.879999999999995</v>
      </c>
      <c r="S341" s="42">
        <f>SUM(S336:S340)</f>
        <v>192.542</v>
      </c>
      <c r="T341" s="86"/>
    </row>
    <row r="342" spans="1:20" ht="32.25" hidden="1" customHeight="1" thickBot="1" x14ac:dyDescent="0.35">
      <c r="A342" s="62" t="s">
        <v>9</v>
      </c>
      <c r="B342" s="275"/>
      <c r="C342" s="276"/>
      <c r="D342" s="276"/>
      <c r="E342" s="277"/>
      <c r="F342" s="43"/>
      <c r="G342" s="43"/>
      <c r="H342" s="36"/>
      <c r="I342" s="158"/>
      <c r="J342" s="43"/>
      <c r="K342" s="82" t="s">
        <v>40</v>
      </c>
      <c r="L342" s="11"/>
      <c r="M342" s="69" t="s">
        <v>9</v>
      </c>
      <c r="N342" s="70">
        <f>B342</f>
        <v>0</v>
      </c>
      <c r="O342" s="43"/>
      <c r="P342" s="43"/>
      <c r="Q342" s="71"/>
      <c r="R342" s="158"/>
      <c r="S342" s="43"/>
      <c r="T342" s="83" t="str">
        <f>K342</f>
        <v>8.2.1</v>
      </c>
    </row>
    <row r="343" spans="1:20" ht="24.9" hidden="1" customHeight="1" thickBot="1" x14ac:dyDescent="0.35">
      <c r="A343" s="8"/>
      <c r="B343" s="267"/>
      <c r="C343" s="267"/>
      <c r="D343" s="267"/>
      <c r="E343" s="268"/>
      <c r="F343" s="20"/>
      <c r="G343" s="20"/>
      <c r="H343" s="175"/>
      <c r="I343" s="14"/>
      <c r="J343" s="20"/>
      <c r="K343" s="22"/>
      <c r="L343" s="5"/>
      <c r="M343" s="8"/>
      <c r="N343" s="23"/>
      <c r="O343" s="23"/>
      <c r="P343" s="24"/>
      <c r="Q343" s="24"/>
      <c r="R343" s="24"/>
      <c r="S343" s="20"/>
      <c r="T343" s="87"/>
    </row>
    <row r="344" spans="1:20" ht="24.9" hidden="1" customHeight="1" thickBot="1" x14ac:dyDescent="0.35">
      <c r="A344" s="248" t="s">
        <v>10</v>
      </c>
      <c r="B344" s="258"/>
      <c r="C344" s="258"/>
      <c r="D344" s="258"/>
      <c r="E344" s="249"/>
      <c r="F344" s="52">
        <f>SUM(F342:F343)</f>
        <v>0</v>
      </c>
      <c r="G344" s="27">
        <f>SUM(G342:G343)</f>
        <v>0</v>
      </c>
      <c r="H344" s="27"/>
      <c r="I344" s="37">
        <f>SUM(I342:I343)</f>
        <v>0</v>
      </c>
      <c r="J344" s="27">
        <f>SUM(J342:J343)</f>
        <v>0</v>
      </c>
      <c r="K344" s="27"/>
      <c r="L344" s="3"/>
      <c r="M344" s="248" t="s">
        <v>10</v>
      </c>
      <c r="N344" s="258"/>
      <c r="O344" s="15">
        <f>SUM(O342:O343)</f>
        <v>0</v>
      </c>
      <c r="P344" s="27">
        <f>SUM(P342:P343)</f>
        <v>0</v>
      </c>
      <c r="Q344" s="37"/>
      <c r="R344" s="52">
        <f>SUM(R342:R343)</f>
        <v>0</v>
      </c>
      <c r="S344" s="27">
        <f>SUM(S342:S343)</f>
        <v>0</v>
      </c>
      <c r="T344" s="86"/>
    </row>
    <row r="345" spans="1:20" ht="24.9" customHeight="1" x14ac:dyDescent="0.3">
      <c r="A345" s="59" t="s">
        <v>15</v>
      </c>
      <c r="B345" s="266" t="str">
        <f>'меню пригот блюд'!B342:E342</f>
        <v>Морковь отварная</v>
      </c>
      <c r="C345" s="267"/>
      <c r="D345" s="267"/>
      <c r="E345" s="268"/>
      <c r="F345" s="25">
        <f>'меню пригот блюд'!F342</f>
        <v>15</v>
      </c>
      <c r="G345" s="25">
        <v>0.76400000000000001</v>
      </c>
      <c r="H345" s="25">
        <v>2.4689999999999999</v>
      </c>
      <c r="I345" s="38">
        <v>4.2450000000000001</v>
      </c>
      <c r="J345" s="25">
        <f>'меню пригот блюд'!J342</f>
        <v>6.4</v>
      </c>
      <c r="K345" s="89" t="s">
        <v>61</v>
      </c>
      <c r="L345" s="5"/>
      <c r="M345" s="72" t="s">
        <v>15</v>
      </c>
      <c r="N345" s="73" t="str">
        <f t="shared" ref="N345:N352" si="14">B345</f>
        <v>Морковь отварная</v>
      </c>
      <c r="O345" s="77">
        <f>'меню пригот блюд'!O342</f>
        <v>20</v>
      </c>
      <c r="P345" s="77">
        <v>1.054</v>
      </c>
      <c r="Q345" s="76">
        <v>3.0859999999999999</v>
      </c>
      <c r="R345" s="167">
        <v>5.976</v>
      </c>
      <c r="S345" s="77">
        <f>'меню пригот блюд'!S342</f>
        <v>8.32</v>
      </c>
      <c r="T345" s="83" t="str">
        <f>K345</f>
        <v>1.26</v>
      </c>
    </row>
    <row r="346" spans="1:20" ht="33" customHeight="1" x14ac:dyDescent="0.3">
      <c r="A346" s="60"/>
      <c r="B346" s="252" t="str">
        <f>'меню пригот блюд'!B343:E343</f>
        <v>Суп картфельный с клецками на курином бульоне</v>
      </c>
      <c r="C346" s="253"/>
      <c r="D346" s="253"/>
      <c r="E346" s="254"/>
      <c r="F346" s="19">
        <f>'меню пригот блюд'!F343</f>
        <v>150</v>
      </c>
      <c r="G346" s="97">
        <v>1.8460000000000001</v>
      </c>
      <c r="H346" s="97">
        <v>5.1879999999999997</v>
      </c>
      <c r="I346" s="159">
        <v>13.103999999999999</v>
      </c>
      <c r="J346" s="96">
        <f>'меню пригот блюд'!J343</f>
        <v>84.2</v>
      </c>
      <c r="K346" s="90" t="s">
        <v>62</v>
      </c>
      <c r="L346" s="3"/>
      <c r="M346" s="28"/>
      <c r="N346" s="74" t="str">
        <f t="shared" si="14"/>
        <v>Суп картфельный с клецками на курином бульоне</v>
      </c>
      <c r="O346" s="19">
        <f>'меню пригот блюд'!O343</f>
        <v>180</v>
      </c>
      <c r="P346" s="19">
        <v>2.8149999999999999</v>
      </c>
      <c r="Q346" s="39">
        <v>6.3150000000000004</v>
      </c>
      <c r="R346" s="162">
        <v>20.114999999999998</v>
      </c>
      <c r="S346" s="19">
        <f>'меню пригот блюд'!S343</f>
        <v>100.62</v>
      </c>
      <c r="T346" s="83" t="str">
        <f>K346</f>
        <v>2.20</v>
      </c>
    </row>
    <row r="347" spans="1:20" ht="24.9" customHeight="1" x14ac:dyDescent="0.3">
      <c r="A347" s="60"/>
      <c r="B347" s="252" t="str">
        <f>'меню пригот блюд'!B344:E344</f>
        <v>Котлеты из птицы</v>
      </c>
      <c r="C347" s="253"/>
      <c r="D347" s="253"/>
      <c r="E347" s="254"/>
      <c r="F347" s="19">
        <f>'меню пригот блюд'!F344</f>
        <v>50</v>
      </c>
      <c r="G347" s="97">
        <v>8.7140000000000004</v>
      </c>
      <c r="H347" s="97">
        <v>5.4420000000000002</v>
      </c>
      <c r="I347" s="159">
        <v>5.1079999999999997</v>
      </c>
      <c r="J347" s="96">
        <f>'меню пригот блюд'!J344</f>
        <v>121.27</v>
      </c>
      <c r="K347" s="90" t="s">
        <v>63</v>
      </c>
      <c r="L347" s="6"/>
      <c r="M347" s="28"/>
      <c r="N347" s="74" t="str">
        <f t="shared" si="14"/>
        <v>Котлеты из птицы</v>
      </c>
      <c r="O347" s="19">
        <f>'меню пригот блюд'!O344</f>
        <v>60</v>
      </c>
      <c r="P347" s="19">
        <v>11.199</v>
      </c>
      <c r="Q347" s="39">
        <v>7.3710000000000004</v>
      </c>
      <c r="R347" s="162">
        <v>7.6079999999999997</v>
      </c>
      <c r="S347" s="19">
        <f>'меню пригот блюд'!S344</f>
        <v>153.03</v>
      </c>
      <c r="T347" s="95" t="str">
        <f t="shared" ref="T347:T352" si="15">K347</f>
        <v>3.49</v>
      </c>
    </row>
    <row r="348" spans="1:20" ht="24.9" customHeight="1" x14ac:dyDescent="0.3">
      <c r="A348" s="60"/>
      <c r="B348" s="252" t="str">
        <f>'меню пригот блюд'!B345:E345</f>
        <v>Соус томатный</v>
      </c>
      <c r="C348" s="253"/>
      <c r="D348" s="253"/>
      <c r="E348" s="254"/>
      <c r="F348" s="19">
        <f>'меню пригот блюд'!F345</f>
        <v>25</v>
      </c>
      <c r="G348" s="97"/>
      <c r="H348" s="97"/>
      <c r="I348" s="159"/>
      <c r="J348" s="19">
        <f>'меню пригот блюд'!J345</f>
        <v>12.15</v>
      </c>
      <c r="K348" s="90"/>
      <c r="L348" s="6"/>
      <c r="M348" s="28"/>
      <c r="N348" s="74" t="str">
        <f t="shared" si="14"/>
        <v>Соус томатный</v>
      </c>
      <c r="O348" s="19">
        <f>'меню пригот блюд'!O345</f>
        <v>30</v>
      </c>
      <c r="P348" s="19"/>
      <c r="Q348" s="39"/>
      <c r="R348" s="162"/>
      <c r="S348" s="19">
        <f>'меню пригот блюд'!S345</f>
        <v>23.43</v>
      </c>
      <c r="T348" s="95">
        <f t="shared" si="15"/>
        <v>0</v>
      </c>
    </row>
    <row r="349" spans="1:20" ht="24.9" customHeight="1" x14ac:dyDescent="0.3">
      <c r="A349" s="60"/>
      <c r="B349" s="252" t="str">
        <f>'меню пригот блюд'!B346:E346</f>
        <v>Пюре гороховое</v>
      </c>
      <c r="C349" s="253"/>
      <c r="D349" s="253"/>
      <c r="E349" s="254"/>
      <c r="F349" s="19">
        <f>'меню пригот блюд'!F346</f>
        <v>110</v>
      </c>
      <c r="G349" s="97">
        <v>11.76</v>
      </c>
      <c r="H349" s="97">
        <v>2.99</v>
      </c>
      <c r="I349" s="159">
        <v>24.57</v>
      </c>
      <c r="J349" s="19">
        <f>'меню пригот блюд'!J346</f>
        <v>122.91</v>
      </c>
      <c r="K349" s="90" t="s">
        <v>65</v>
      </c>
      <c r="L349" s="6"/>
      <c r="M349" s="60"/>
      <c r="N349" s="74" t="str">
        <f t="shared" si="14"/>
        <v>Пюре гороховое</v>
      </c>
      <c r="O349" s="19">
        <f>'меню пригот блюд'!O346</f>
        <v>130</v>
      </c>
      <c r="P349" s="19">
        <v>13.84</v>
      </c>
      <c r="Q349" s="39">
        <v>3.86</v>
      </c>
      <c r="R349" s="162">
        <v>28.92</v>
      </c>
      <c r="S349" s="19">
        <f>'меню пригот блюд'!S346</f>
        <v>140.97999999999999</v>
      </c>
      <c r="T349" s="95" t="str">
        <f t="shared" si="15"/>
        <v>4.11</v>
      </c>
    </row>
    <row r="350" spans="1:20" ht="24.9" customHeight="1" x14ac:dyDescent="0.3">
      <c r="A350" s="60"/>
      <c r="B350" s="252" t="str">
        <f>'меню пригот блюд'!B347:E347</f>
        <v>Напиток из плодов шиповника</v>
      </c>
      <c r="C350" s="253"/>
      <c r="D350" s="253"/>
      <c r="E350" s="254"/>
      <c r="F350" s="19">
        <f>'меню пригот блюд'!F347</f>
        <v>150</v>
      </c>
      <c r="G350" s="97">
        <v>0.25</v>
      </c>
      <c r="H350" s="97"/>
      <c r="I350" s="159">
        <v>9.81</v>
      </c>
      <c r="J350" s="19">
        <f>'меню пригот блюд'!J347</f>
        <v>38.46</v>
      </c>
      <c r="K350" s="90" t="s">
        <v>58</v>
      </c>
      <c r="L350" s="6"/>
      <c r="M350" s="28"/>
      <c r="N350" s="74" t="str">
        <f t="shared" si="14"/>
        <v>Напиток из плодов шиповника</v>
      </c>
      <c r="O350" s="19">
        <f>'меню пригот блюд'!O347</f>
        <v>180</v>
      </c>
      <c r="P350" s="19">
        <v>0.31</v>
      </c>
      <c r="Q350" s="39"/>
      <c r="R350" s="162">
        <v>12.63</v>
      </c>
      <c r="S350" s="19">
        <f>'меню пригот блюд'!S347</f>
        <v>43.52</v>
      </c>
      <c r="T350" s="95" t="str">
        <f t="shared" si="15"/>
        <v>8.2</v>
      </c>
    </row>
    <row r="351" spans="1:20" ht="24.9" customHeight="1" x14ac:dyDescent="0.3">
      <c r="A351" s="60"/>
      <c r="B351" s="252" t="str">
        <f>'меню пригот блюд'!B348:E348</f>
        <v>Хлеб пшеничный</v>
      </c>
      <c r="C351" s="253"/>
      <c r="D351" s="253"/>
      <c r="E351" s="254"/>
      <c r="F351" s="19">
        <f>'меню пригот блюд'!F348</f>
        <v>20</v>
      </c>
      <c r="G351" s="97">
        <v>1.62</v>
      </c>
      <c r="H351" s="97">
        <v>0.2</v>
      </c>
      <c r="I351" s="159">
        <v>9.76</v>
      </c>
      <c r="J351" s="19">
        <f>'меню пригот блюд'!J348</f>
        <v>48.4</v>
      </c>
      <c r="K351" s="90" t="s">
        <v>37</v>
      </c>
      <c r="L351" s="6"/>
      <c r="M351" s="60"/>
      <c r="N351" s="74" t="str">
        <f t="shared" si="14"/>
        <v>Хлеб пшеничный</v>
      </c>
      <c r="O351" s="19">
        <f>'меню пригот блюд'!O348</f>
        <v>30</v>
      </c>
      <c r="P351" s="19">
        <v>2.4300000000000002</v>
      </c>
      <c r="Q351" s="39">
        <v>0.3</v>
      </c>
      <c r="R351" s="162">
        <v>14.64</v>
      </c>
      <c r="S351" s="19">
        <f>'меню пригот блюд'!S348</f>
        <v>72.599999999999994</v>
      </c>
      <c r="T351" s="95" t="str">
        <f t="shared" si="15"/>
        <v>7.8.2</v>
      </c>
    </row>
    <row r="352" spans="1:20" ht="24.9" customHeight="1" thickBot="1" x14ac:dyDescent="0.35">
      <c r="A352" s="61"/>
      <c r="B352" s="255" t="str">
        <f>'меню пригот блюд'!B349:E349</f>
        <v>Хлеб ржаной</v>
      </c>
      <c r="C352" s="256"/>
      <c r="D352" s="256"/>
      <c r="E352" s="257"/>
      <c r="F352" s="115">
        <f>'меню пригот блюд'!F349</f>
        <v>20</v>
      </c>
      <c r="G352" s="99">
        <v>2.6</v>
      </c>
      <c r="H352" s="99">
        <v>0.6</v>
      </c>
      <c r="I352" s="160">
        <v>8</v>
      </c>
      <c r="J352" s="78">
        <f>'меню пригот блюд'!J349</f>
        <v>50</v>
      </c>
      <c r="K352" s="91" t="s">
        <v>37</v>
      </c>
      <c r="L352" s="6"/>
      <c r="M352" s="29"/>
      <c r="N352" s="75" t="str">
        <f t="shared" si="14"/>
        <v>Хлеб ржаной</v>
      </c>
      <c r="O352" s="78">
        <f>'меню пригот блюд'!O349</f>
        <v>25</v>
      </c>
      <c r="P352" s="108">
        <v>3.25</v>
      </c>
      <c r="Q352" s="109">
        <v>0.75</v>
      </c>
      <c r="R352" s="178">
        <v>10</v>
      </c>
      <c r="S352" s="110">
        <f>'меню пригот блюд'!S349</f>
        <v>62.5</v>
      </c>
      <c r="T352" s="95" t="str">
        <f t="shared" si="15"/>
        <v>7.8.2</v>
      </c>
    </row>
    <row r="353" spans="1:20" ht="24.9" customHeight="1" thickBot="1" x14ac:dyDescent="0.35">
      <c r="A353" s="248" t="s">
        <v>11</v>
      </c>
      <c r="B353" s="258"/>
      <c r="C353" s="258"/>
      <c r="D353" s="258"/>
      <c r="E353" s="249"/>
      <c r="F353" s="55">
        <f>SUM(F345:F352)</f>
        <v>540</v>
      </c>
      <c r="G353" s="52">
        <f>SUM(G345:G352)</f>
        <v>27.554000000000006</v>
      </c>
      <c r="H353" s="27">
        <f>SUM(H345:H352)</f>
        <v>16.888999999999999</v>
      </c>
      <c r="I353" s="37">
        <f>SUM(I345:I352)</f>
        <v>74.597000000000008</v>
      </c>
      <c r="J353" s="27">
        <f>SUM(J345:J352)</f>
        <v>483.78999999999996</v>
      </c>
      <c r="K353" s="92"/>
      <c r="L353" s="6"/>
      <c r="M353" s="248" t="s">
        <v>11</v>
      </c>
      <c r="N353" s="259"/>
      <c r="O353" s="37">
        <f>SUM(O345:O352)</f>
        <v>655</v>
      </c>
      <c r="P353" s="27">
        <f>SUM(P345:P352)</f>
        <v>34.897999999999996</v>
      </c>
      <c r="Q353" s="37">
        <f>SUM(Q345:Q352)</f>
        <v>21.681999999999999</v>
      </c>
      <c r="R353" s="52">
        <f>SUM(R345:R352)</f>
        <v>99.888999999999996</v>
      </c>
      <c r="S353" s="27">
        <f>SUM(S345:S352)</f>
        <v>605</v>
      </c>
      <c r="T353" s="86"/>
    </row>
    <row r="354" spans="1:20" ht="24.9" customHeight="1" x14ac:dyDescent="0.3">
      <c r="A354" s="72" t="s">
        <v>12</v>
      </c>
      <c r="B354" s="260" t="str">
        <f>'меню пригот блюд'!B351:E351</f>
        <v>Рагу из овощей</v>
      </c>
      <c r="C354" s="261"/>
      <c r="D354" s="261"/>
      <c r="E354" s="262"/>
      <c r="F354" s="77">
        <f>'меню пригот блюд'!F351</f>
        <v>100</v>
      </c>
      <c r="G354" s="77">
        <v>2.4940000000000002</v>
      </c>
      <c r="H354" s="113">
        <v>4.4729999999999999</v>
      </c>
      <c r="I354" s="167">
        <v>13.331</v>
      </c>
      <c r="J354" s="77">
        <f>'меню пригот блюд'!J351</f>
        <v>97.885999999999996</v>
      </c>
      <c r="K354" s="114" t="s">
        <v>67</v>
      </c>
      <c r="L354" s="5"/>
      <c r="M354" s="72" t="str">
        <f>A354</f>
        <v>Полдник</v>
      </c>
      <c r="N354" s="73" t="str">
        <f>B354</f>
        <v>Рагу из овощей</v>
      </c>
      <c r="O354" s="77">
        <f>'меню пригот блюд'!O351</f>
        <v>115</v>
      </c>
      <c r="P354" s="51">
        <v>3.0030000000000001</v>
      </c>
      <c r="Q354" s="76">
        <v>5.4880000000000004</v>
      </c>
      <c r="R354" s="169">
        <v>15.997</v>
      </c>
      <c r="S354" s="77">
        <f>'меню пригот блюд'!S351</f>
        <v>114.898</v>
      </c>
      <c r="T354" s="83" t="str">
        <f>K354</f>
        <v>4.15</v>
      </c>
    </row>
    <row r="355" spans="1:20" ht="24.9" customHeight="1" x14ac:dyDescent="0.3">
      <c r="A355" s="111"/>
      <c r="B355" s="263" t="str">
        <f>'меню пригот блюд'!B352:E352</f>
        <v>Хлеб ржаной</v>
      </c>
      <c r="C355" s="264"/>
      <c r="D355" s="264"/>
      <c r="E355" s="265"/>
      <c r="F355" s="20">
        <f>'меню пригот блюд'!F352</f>
        <v>20</v>
      </c>
      <c r="G355" s="20">
        <v>2.6</v>
      </c>
      <c r="H355" s="175">
        <v>0.6</v>
      </c>
      <c r="I355" s="177">
        <v>8</v>
      </c>
      <c r="J355" s="20">
        <f>'меню пригот блюд'!J352</f>
        <v>50</v>
      </c>
      <c r="K355" s="89" t="s">
        <v>37</v>
      </c>
      <c r="L355" s="5"/>
      <c r="M355" s="112"/>
      <c r="N355" s="73" t="str">
        <f>B355</f>
        <v>Хлеб ржаной</v>
      </c>
      <c r="O355" s="51">
        <f>'меню пригот блюд'!O352</f>
        <v>25</v>
      </c>
      <c r="P355" s="51">
        <v>3.25</v>
      </c>
      <c r="Q355" s="76">
        <v>0.75</v>
      </c>
      <c r="R355" s="169">
        <v>10</v>
      </c>
      <c r="S355" s="51">
        <f>'меню пригот блюд'!S352</f>
        <v>62.5</v>
      </c>
      <c r="T355" s="83" t="str">
        <f>K355</f>
        <v>7.8.2</v>
      </c>
    </row>
    <row r="356" spans="1:20" ht="24.9" hidden="1" customHeight="1" x14ac:dyDescent="0.3">
      <c r="A356" s="60"/>
      <c r="B356" s="252"/>
      <c r="C356" s="253"/>
      <c r="D356" s="253"/>
      <c r="E356" s="254"/>
      <c r="F356" s="19"/>
      <c r="G356" s="19"/>
      <c r="H356" s="39"/>
      <c r="I356" s="162"/>
      <c r="J356" s="19"/>
      <c r="K356" s="90"/>
      <c r="L356" s="6"/>
      <c r="M356" s="60"/>
      <c r="N356" s="74">
        <f>B356</f>
        <v>0</v>
      </c>
      <c r="O356" s="19"/>
      <c r="P356" s="19"/>
      <c r="Q356" s="39"/>
      <c r="R356" s="162"/>
      <c r="S356" s="19"/>
      <c r="T356" s="83">
        <f>K356</f>
        <v>0</v>
      </c>
    </row>
    <row r="357" spans="1:20" ht="24.9" customHeight="1" thickBot="1" x14ac:dyDescent="0.35">
      <c r="A357" s="60"/>
      <c r="B357" s="295" t="str">
        <f>'меню пригот блюд'!B354:E354</f>
        <v>Чай с сахаром</v>
      </c>
      <c r="C357" s="295"/>
      <c r="D357" s="295"/>
      <c r="E357" s="295"/>
      <c r="F357" s="19">
        <f>'меню пригот блюд'!F354</f>
        <v>150</v>
      </c>
      <c r="G357" s="19">
        <v>2E-3</v>
      </c>
      <c r="H357" s="39"/>
      <c r="I357" s="162">
        <v>5.2709999999999999</v>
      </c>
      <c r="J357" s="19">
        <f>'меню пригот блюд'!J354</f>
        <v>21.507999999999999</v>
      </c>
      <c r="K357" s="90" t="s">
        <v>48</v>
      </c>
      <c r="L357" s="6"/>
      <c r="M357" s="60"/>
      <c r="N357" s="74" t="str">
        <f>B357</f>
        <v>Чай с сахаром</v>
      </c>
      <c r="O357" s="19">
        <f>'меню пригот блюд'!O354</f>
        <v>180</v>
      </c>
      <c r="P357" s="19">
        <v>2E-3</v>
      </c>
      <c r="Q357" s="39"/>
      <c r="R357" s="162">
        <v>7.1159999999999997</v>
      </c>
      <c r="S357" s="19">
        <f>'меню пригот блюд'!S354</f>
        <v>28.841999999999999</v>
      </c>
      <c r="T357" s="83" t="str">
        <f>K357</f>
        <v>7.43</v>
      </c>
    </row>
    <row r="358" spans="1:20" ht="24.9" hidden="1" customHeight="1" thickBot="1" x14ac:dyDescent="0.35">
      <c r="A358" s="61"/>
      <c r="B358" s="291"/>
      <c r="C358" s="292"/>
      <c r="D358" s="292"/>
      <c r="E358" s="293"/>
      <c r="F358" s="26"/>
      <c r="G358" s="54"/>
      <c r="H358" s="58"/>
      <c r="I358" s="163"/>
      <c r="J358" s="115"/>
      <c r="K358" s="93"/>
      <c r="L358" s="6"/>
      <c r="M358" s="61"/>
      <c r="N358" s="75"/>
      <c r="O358" s="61"/>
      <c r="P358" s="61"/>
      <c r="Q358" s="75"/>
      <c r="R358" s="170"/>
      <c r="S358" s="78"/>
      <c r="T358" s="83">
        <f>K358</f>
        <v>0</v>
      </c>
    </row>
    <row r="359" spans="1:20" ht="24.9" customHeight="1" thickBot="1" x14ac:dyDescent="0.35">
      <c r="A359" s="248" t="s">
        <v>13</v>
      </c>
      <c r="B359" s="258"/>
      <c r="C359" s="258"/>
      <c r="D359" s="258"/>
      <c r="E359" s="249"/>
      <c r="F359" s="27">
        <f>SUM(F354:F358)</f>
        <v>270</v>
      </c>
      <c r="G359" s="52">
        <f>SUM(G354:G358)</f>
        <v>5.0960000000000001</v>
      </c>
      <c r="H359" s="27">
        <f>SUM(H354:H358)</f>
        <v>5.0729999999999995</v>
      </c>
      <c r="I359" s="37">
        <f>SUM(I354:I358)</f>
        <v>26.602</v>
      </c>
      <c r="J359" s="27">
        <f>SUM(J354:J358)</f>
        <v>169.39400000000001</v>
      </c>
      <c r="K359" s="92"/>
      <c r="L359" s="6"/>
      <c r="M359" s="248" t="s">
        <v>13</v>
      </c>
      <c r="N359" s="249"/>
      <c r="O359" s="27">
        <f>SUM(O354:O358)</f>
        <v>320</v>
      </c>
      <c r="P359" s="52">
        <f>SUM(P354:P358)</f>
        <v>6.2549999999999999</v>
      </c>
      <c r="Q359" s="27">
        <f>SUM(Q354:Q358)</f>
        <v>6.2380000000000004</v>
      </c>
      <c r="R359" s="37">
        <f>SUM(R354:R358)</f>
        <v>33.113</v>
      </c>
      <c r="S359" s="27">
        <f>SUM(S354:S358)</f>
        <v>206.24</v>
      </c>
      <c r="T359" s="86"/>
    </row>
    <row r="360" spans="1:20" ht="24.9" customHeight="1" thickBot="1" x14ac:dyDescent="0.35">
      <c r="A360" s="250" t="s">
        <v>17</v>
      </c>
      <c r="B360" s="251"/>
      <c r="C360" s="251"/>
      <c r="D360" s="251"/>
      <c r="E360" s="251"/>
      <c r="F360" s="104">
        <f>F341+F344+F353+F359</f>
        <v>1125</v>
      </c>
      <c r="G360" s="104">
        <f>G341+G344+G353+G359</f>
        <v>37.632000000000005</v>
      </c>
      <c r="H360" s="106">
        <f>H341+H344+H353+H359</f>
        <v>32.652000000000001</v>
      </c>
      <c r="I360" s="105">
        <f>I341+I344+I353+I359</f>
        <v>135.98000000000002</v>
      </c>
      <c r="J360" s="106">
        <f>J341+J344+J353+J359</f>
        <v>940.30200000000002</v>
      </c>
      <c r="K360" s="94"/>
      <c r="L360" s="7"/>
      <c r="M360" s="250" t="str">
        <f>A360</f>
        <v>Итого за день:</v>
      </c>
      <c r="N360" s="251"/>
      <c r="O360" s="106">
        <f>O341+O344+O353+O359</f>
        <v>1351</v>
      </c>
      <c r="P360" s="105">
        <f>P341+P344+P353+P359</f>
        <v>47.314999999999998</v>
      </c>
      <c r="Q360" s="106">
        <f>Q341+Q344+Q353+Q359</f>
        <v>40.97</v>
      </c>
      <c r="R360" s="105">
        <f>R341+R344+R353+R359</f>
        <v>169.88200000000001</v>
      </c>
      <c r="S360" s="106">
        <f>S341+S344+S353+S359</f>
        <v>1003.782</v>
      </c>
      <c r="T360" s="88"/>
    </row>
    <row r="361" spans="1:20" x14ac:dyDescent="0.3">
      <c r="K361" s="7"/>
    </row>
    <row r="362" spans="1:20" x14ac:dyDescent="0.3">
      <c r="K362" s="7"/>
    </row>
    <row r="363" spans="1:20" x14ac:dyDescent="0.3">
      <c r="K363" s="7"/>
    </row>
    <row r="374" spans="1:19" ht="15.6" x14ac:dyDescent="0.3">
      <c r="A374" s="270"/>
      <c r="B374" s="270"/>
      <c r="C374" s="270"/>
      <c r="D374" s="270"/>
      <c r="E374" s="270"/>
      <c r="F374" s="270"/>
      <c r="G374" s="270"/>
      <c r="H374" s="270"/>
      <c r="I374" s="270"/>
      <c r="J374" s="270"/>
      <c r="K374" s="1"/>
      <c r="L374" s="1"/>
      <c r="M374" s="270"/>
      <c r="N374" s="270"/>
      <c r="O374" s="270"/>
      <c r="P374" s="270"/>
      <c r="Q374" s="270"/>
      <c r="R374" s="270"/>
      <c r="S374" s="270"/>
    </row>
    <row r="375" spans="1:19" ht="15.6" x14ac:dyDescent="0.3">
      <c r="A375" s="270"/>
      <c r="B375" s="270"/>
      <c r="C375" s="270"/>
      <c r="D375" s="270"/>
      <c r="E375" s="270"/>
      <c r="F375" s="270"/>
      <c r="G375" s="270"/>
      <c r="H375" s="270"/>
      <c r="I375" s="270"/>
      <c r="J375" s="270"/>
      <c r="K375" s="1"/>
      <c r="L375" s="1"/>
      <c r="M375" s="270"/>
      <c r="N375" s="270"/>
      <c r="O375" s="270"/>
      <c r="P375" s="270"/>
      <c r="Q375" s="270"/>
      <c r="R375" s="270"/>
      <c r="S375" s="270"/>
    </row>
    <row r="376" spans="1:19" ht="15.6" x14ac:dyDescent="0.3">
      <c r="A376" s="270" t="str">
        <f>A323</f>
        <v xml:space="preserve">Утверждаю </v>
      </c>
      <c r="B376" s="270"/>
      <c r="C376" s="270"/>
      <c r="D376" s="270"/>
      <c r="E376" s="270"/>
      <c r="F376" s="270"/>
      <c r="G376" s="270"/>
      <c r="H376" s="270"/>
      <c r="I376" s="270"/>
      <c r="J376" s="270"/>
      <c r="K376" s="270"/>
      <c r="L376" s="1"/>
      <c r="M376" s="1"/>
      <c r="N376" s="270" t="str">
        <f>A376</f>
        <v xml:space="preserve">Утверждаю </v>
      </c>
      <c r="O376" s="270"/>
      <c r="P376" s="270"/>
      <c r="Q376" s="270"/>
      <c r="R376" s="270"/>
      <c r="S376" s="270"/>
    </row>
    <row r="377" spans="1:19" ht="15.6" x14ac:dyDescent="0.3">
      <c r="A377" s="270" t="str">
        <f>A324</f>
        <v>Заведующий МБДОУ «Д/С № 3</v>
      </c>
      <c r="B377" s="270"/>
      <c r="C377" s="270"/>
      <c r="D377" s="270"/>
      <c r="E377" s="270"/>
      <c r="F377" s="270"/>
      <c r="G377" s="270"/>
      <c r="H377" s="270"/>
      <c r="I377" s="270"/>
      <c r="J377" s="270"/>
      <c r="K377" s="270"/>
      <c r="L377" s="1"/>
      <c r="M377" s="1"/>
      <c r="N377" s="270" t="str">
        <f>A377</f>
        <v>Заведующий МБДОУ «Д/С № 3</v>
      </c>
      <c r="O377" s="270"/>
      <c r="P377" s="270"/>
      <c r="Q377" s="270"/>
      <c r="R377" s="270"/>
      <c r="S377" s="270"/>
    </row>
    <row r="378" spans="1:19" ht="15.6" x14ac:dyDescent="0.3">
      <c r="A378" s="270" t="str">
        <f>A325</f>
        <v xml:space="preserve"> кп Горные Ключи» В.В. Юшкова</v>
      </c>
      <c r="B378" s="270"/>
      <c r="C378" s="270"/>
      <c r="D378" s="270"/>
      <c r="E378" s="270"/>
      <c r="F378" s="270"/>
      <c r="G378" s="270"/>
      <c r="H378" s="270"/>
      <c r="I378" s="270"/>
      <c r="J378" s="270"/>
      <c r="K378" s="270"/>
      <c r="L378" s="1"/>
      <c r="M378" s="270" t="str">
        <f>A378</f>
        <v xml:space="preserve"> кп Горные Ключи» В.В. Юшкова</v>
      </c>
      <c r="N378" s="270"/>
      <c r="O378" s="270"/>
      <c r="P378" s="270"/>
      <c r="Q378" s="270"/>
      <c r="R378" s="270"/>
      <c r="S378" s="270"/>
    </row>
    <row r="379" spans="1:19" ht="15.6" x14ac:dyDescent="0.3">
      <c r="A379" s="270" t="str">
        <f>A326</f>
        <v xml:space="preserve">                                                       ____________</v>
      </c>
      <c r="B379" s="270"/>
      <c r="C379" s="270"/>
      <c r="D379" s="270"/>
      <c r="E379" s="270"/>
      <c r="F379" s="270"/>
      <c r="G379" s="270"/>
      <c r="H379" s="270"/>
      <c r="I379" s="270"/>
      <c r="J379" s="270"/>
      <c r="K379" s="270"/>
      <c r="L379" s="3"/>
      <c r="M379" s="270" t="str">
        <f>A379</f>
        <v xml:space="preserve">                                                       ____________</v>
      </c>
      <c r="N379" s="270"/>
      <c r="O379" s="270"/>
      <c r="P379" s="270"/>
      <c r="Q379" s="270"/>
      <c r="R379" s="270"/>
      <c r="S379" s="270"/>
    </row>
    <row r="380" spans="1:19" ht="15.6" x14ac:dyDescent="0.3">
      <c r="A380" s="192"/>
      <c r="B380" s="192"/>
      <c r="C380" s="192"/>
      <c r="D380" s="192"/>
      <c r="E380" s="192"/>
      <c r="F380" s="192"/>
      <c r="G380" s="192"/>
      <c r="H380" s="192"/>
      <c r="I380" s="192"/>
      <c r="J380" s="192"/>
      <c r="K380" s="192"/>
      <c r="L380" s="3"/>
      <c r="M380" s="192"/>
      <c r="N380" s="192"/>
      <c r="O380" s="192"/>
      <c r="P380" s="192"/>
      <c r="Q380" s="192"/>
      <c r="R380" s="192"/>
      <c r="S380" s="192"/>
    </row>
    <row r="381" spans="1:19" ht="15.6" x14ac:dyDescent="0.3">
      <c r="A381" s="294" t="str">
        <f>A328</f>
        <v>Меню приготавливаемых блюд</v>
      </c>
      <c r="B381" s="294"/>
      <c r="C381" s="294"/>
      <c r="D381" s="294"/>
      <c r="E381" s="294"/>
      <c r="F381" s="294"/>
      <c r="G381" s="294"/>
      <c r="H381" s="294"/>
      <c r="I381" s="294"/>
      <c r="J381" s="294"/>
      <c r="K381" s="294"/>
      <c r="L381" s="2"/>
      <c r="M381" s="294" t="str">
        <f>M328</f>
        <v>Меню приготавливаемых блюд</v>
      </c>
      <c r="N381" s="294"/>
      <c r="O381" s="294"/>
      <c r="P381" s="294"/>
      <c r="Q381" s="294"/>
      <c r="R381" s="294"/>
      <c r="S381" s="294"/>
    </row>
    <row r="382" spans="1:19" ht="15.6" x14ac:dyDescent="0.3">
      <c r="A382" s="294" t="str">
        <f>A329</f>
        <v xml:space="preserve">            «____» ___________ 202___г </v>
      </c>
      <c r="B382" s="294"/>
      <c r="C382" s="294"/>
      <c r="D382" s="294"/>
      <c r="E382" s="294"/>
      <c r="F382" s="294"/>
      <c r="G382" s="294"/>
      <c r="H382" s="294"/>
      <c r="I382" s="294"/>
      <c r="J382" s="294"/>
      <c r="K382" s="294"/>
      <c r="L382" s="2"/>
      <c r="M382" s="294" t="str">
        <f>A382</f>
        <v xml:space="preserve">            «____» ___________ 202___г </v>
      </c>
      <c r="N382" s="294"/>
      <c r="O382" s="294"/>
      <c r="P382" s="294"/>
      <c r="Q382" s="294"/>
      <c r="R382" s="294"/>
      <c r="S382" s="294"/>
    </row>
    <row r="383" spans="1:19" ht="15.6" x14ac:dyDescent="0.3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</row>
    <row r="384" spans="1:19" ht="15.6" x14ac:dyDescent="0.3">
      <c r="A384" s="296" t="s">
        <v>258</v>
      </c>
      <c r="B384" s="296"/>
      <c r="C384" s="296"/>
      <c r="D384" s="296"/>
      <c r="E384" s="296"/>
      <c r="F384" s="296"/>
      <c r="G384" s="296"/>
      <c r="H384" s="296"/>
      <c r="I384" s="296"/>
      <c r="J384" s="296"/>
      <c r="K384" s="296"/>
      <c r="L384" s="3"/>
      <c r="M384" s="296" t="str">
        <f>A384</f>
        <v>НЕДЕЛЯ 2 ДЕНЬ 9 ЧЕТВЕРГ</v>
      </c>
      <c r="N384" s="296"/>
      <c r="O384" s="296"/>
      <c r="P384" s="296"/>
      <c r="Q384" s="296"/>
      <c r="R384" s="296"/>
      <c r="S384" s="296"/>
    </row>
    <row r="385" spans="1:20" x14ac:dyDescent="0.3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4"/>
      <c r="L385" s="4"/>
      <c r="M385" s="233"/>
      <c r="N385" s="233"/>
      <c r="O385" s="233"/>
      <c r="P385" s="233"/>
      <c r="Q385" s="233"/>
      <c r="R385" s="233"/>
      <c r="S385" s="233"/>
    </row>
    <row r="386" spans="1:20" ht="21" thickBot="1" x14ac:dyDescent="0.35">
      <c r="A386" s="234" t="str">
        <f>A333</f>
        <v>ВОЗРАСТНАЯ КАТЕГОРИЯ от 1 года до 3 лет</v>
      </c>
      <c r="B386" s="234"/>
      <c r="C386" s="234"/>
      <c r="D386" s="234"/>
      <c r="E386" s="234"/>
      <c r="F386" s="234"/>
      <c r="G386" s="234"/>
      <c r="H386" s="234"/>
      <c r="I386" s="234"/>
      <c r="J386" s="234"/>
      <c r="K386" s="16"/>
      <c r="L386" s="9"/>
      <c r="M386" s="234" t="str">
        <f>M333</f>
        <v>ВОЗРАСТНАЯ КАТЕГОРИЯ от 3 лет до 6 лет</v>
      </c>
      <c r="N386" s="234"/>
      <c r="O386" s="234"/>
      <c r="P386" s="234"/>
      <c r="Q386" s="234"/>
      <c r="R386" s="234"/>
      <c r="S386" s="234"/>
    </row>
    <row r="387" spans="1:20" ht="19.5" customHeight="1" thickBot="1" x14ac:dyDescent="0.35">
      <c r="A387" s="235" t="s">
        <v>1</v>
      </c>
      <c r="B387" s="237" t="s">
        <v>4</v>
      </c>
      <c r="C387" s="238"/>
      <c r="D387" s="238"/>
      <c r="E387" s="239"/>
      <c r="F387" s="235" t="s">
        <v>2</v>
      </c>
      <c r="G387" s="243" t="s">
        <v>33</v>
      </c>
      <c r="H387" s="244"/>
      <c r="I387" s="245"/>
      <c r="J387" s="246" t="s">
        <v>3</v>
      </c>
      <c r="K387" s="285" t="s">
        <v>34</v>
      </c>
      <c r="L387" s="9"/>
      <c r="M387" s="287" t="s">
        <v>1</v>
      </c>
      <c r="N387" s="287" t="s">
        <v>4</v>
      </c>
      <c r="O387" s="289" t="s">
        <v>2</v>
      </c>
      <c r="P387" s="244" t="s">
        <v>33</v>
      </c>
      <c r="Q387" s="244"/>
      <c r="R387" s="245"/>
      <c r="S387" s="289" t="s">
        <v>3</v>
      </c>
      <c r="T387" s="278" t="s">
        <v>34</v>
      </c>
    </row>
    <row r="388" spans="1:20" ht="21.75" customHeight="1" thickBot="1" x14ac:dyDescent="0.35">
      <c r="A388" s="236"/>
      <c r="B388" s="240"/>
      <c r="C388" s="241"/>
      <c r="D388" s="241"/>
      <c r="E388" s="242"/>
      <c r="F388" s="236"/>
      <c r="G388" s="31" t="s">
        <v>30</v>
      </c>
      <c r="H388" s="31" t="s">
        <v>31</v>
      </c>
      <c r="I388" s="31" t="s">
        <v>32</v>
      </c>
      <c r="J388" s="247"/>
      <c r="K388" s="286"/>
      <c r="L388" s="10"/>
      <c r="M388" s="288"/>
      <c r="N388" s="288"/>
      <c r="O388" s="290"/>
      <c r="P388" s="31" t="str">
        <f>G388</f>
        <v>Б</v>
      </c>
      <c r="Q388" s="193" t="str">
        <f>H388</f>
        <v>Ж</v>
      </c>
      <c r="R388" s="191" t="str">
        <f>I388</f>
        <v>У</v>
      </c>
      <c r="S388" s="290"/>
      <c r="T388" s="279"/>
    </row>
    <row r="389" spans="1:20" ht="21" customHeight="1" x14ac:dyDescent="0.3">
      <c r="A389" s="44" t="s">
        <v>5</v>
      </c>
      <c r="B389" s="280" t="str">
        <f>'меню пригот блюд'!B384:E384</f>
        <v>Каша молочная жидкая овсяная</v>
      </c>
      <c r="C389" s="280"/>
      <c r="D389" s="280"/>
      <c r="E389" s="280"/>
      <c r="F389" s="40">
        <f>'меню пригот блюд'!F384</f>
        <v>130</v>
      </c>
      <c r="G389" s="40">
        <v>2.72</v>
      </c>
      <c r="H389" s="17">
        <v>8.2200000000000006</v>
      </c>
      <c r="I389" s="40">
        <v>14.05</v>
      </c>
      <c r="J389" s="17">
        <f>'меню пригот блюд'!J384</f>
        <v>160.99</v>
      </c>
      <c r="K389" s="79" t="s">
        <v>60</v>
      </c>
      <c r="L389" s="11"/>
      <c r="M389" s="63" t="s">
        <v>5</v>
      </c>
      <c r="N389" s="64" t="str">
        <f>B389</f>
        <v>Каша молочная жидкая овсяная</v>
      </c>
      <c r="O389" s="68">
        <f>'меню пригот блюд'!O384</f>
        <v>150</v>
      </c>
      <c r="P389" s="67">
        <v>3.02</v>
      </c>
      <c r="Q389" s="68">
        <v>9.74</v>
      </c>
      <c r="R389" s="67">
        <v>15.71</v>
      </c>
      <c r="S389" s="68">
        <f>'меню пригот блюд'!S384</f>
        <v>187.82</v>
      </c>
      <c r="T389" s="83" t="str">
        <f>K389</f>
        <v>7.4</v>
      </c>
    </row>
    <row r="390" spans="1:20" ht="25.5" customHeight="1" x14ac:dyDescent="0.3">
      <c r="A390" s="45"/>
      <c r="B390" s="281" t="str">
        <f>'меню пригот блюд'!B440:E440</f>
        <v>Чай с сахаром</v>
      </c>
      <c r="C390" s="281"/>
      <c r="D390" s="281"/>
      <c r="E390" s="281"/>
      <c r="F390" s="18">
        <f>'меню пригот блюд'!F385</f>
        <v>150</v>
      </c>
      <c r="G390" s="18">
        <v>2E-3</v>
      </c>
      <c r="H390" s="33"/>
      <c r="I390" s="18">
        <v>5.2709999999999999</v>
      </c>
      <c r="J390" s="33">
        <f>'меню пригот блюд'!J385</f>
        <v>21.507999999999999</v>
      </c>
      <c r="K390" s="80" t="s">
        <v>48</v>
      </c>
      <c r="L390" s="12"/>
      <c r="M390" s="45"/>
      <c r="N390" s="65" t="str">
        <f>B390</f>
        <v>Чай с сахаром</v>
      </c>
      <c r="O390" s="18">
        <f>'меню пригот блюд'!O385</f>
        <v>180</v>
      </c>
      <c r="P390" s="33">
        <v>2E-3</v>
      </c>
      <c r="Q390" s="18"/>
      <c r="R390" s="33" t="s">
        <v>50</v>
      </c>
      <c r="S390" s="18">
        <f>'меню пригот блюд'!S385</f>
        <v>28.841999999999999</v>
      </c>
      <c r="T390" s="84" t="str">
        <f>K390</f>
        <v>7.43</v>
      </c>
    </row>
    <row r="391" spans="1:20" ht="24" customHeight="1" x14ac:dyDescent="0.3">
      <c r="A391" s="230" t="str">
        <f>'меню пригот блюд'!A386</f>
        <v>БУТЕРБРОД</v>
      </c>
      <c r="B391" s="281" t="str">
        <f>'меню пригот блюд'!B441:E441</f>
        <v>Батон  (пшеничный)</v>
      </c>
      <c r="C391" s="281"/>
      <c r="D391" s="281"/>
      <c r="E391" s="281"/>
      <c r="F391" s="18">
        <f>'меню пригот блюд'!F386</f>
        <v>30</v>
      </c>
      <c r="G391" s="18">
        <v>2.25</v>
      </c>
      <c r="H391" s="33">
        <v>0.87</v>
      </c>
      <c r="I391" s="18">
        <v>15.27</v>
      </c>
      <c r="J391" s="101">
        <f>'меню пригот блюд'!J386</f>
        <v>79.2</v>
      </c>
      <c r="K391" s="80" t="s">
        <v>37</v>
      </c>
      <c r="L391" s="12"/>
      <c r="M391" s="230" t="str">
        <f>A391</f>
        <v>БУТЕРБРОД</v>
      </c>
      <c r="N391" s="65" t="str">
        <f>B391</f>
        <v>Батон  (пшеничный)</v>
      </c>
      <c r="O391" s="18">
        <f>'меню пригот блюд'!O386</f>
        <v>40</v>
      </c>
      <c r="P391" s="33">
        <v>3</v>
      </c>
      <c r="Q391" s="18">
        <v>1.1599999999999999</v>
      </c>
      <c r="R391" s="33">
        <v>20.36</v>
      </c>
      <c r="S391" s="18">
        <f>'меню пригот блюд'!S386</f>
        <v>105.6</v>
      </c>
      <c r="T391" s="84" t="str">
        <f>K391</f>
        <v>7.8.2</v>
      </c>
    </row>
    <row r="392" spans="1:20" ht="24.75" customHeight="1" thickBot="1" x14ac:dyDescent="0.35">
      <c r="A392" s="231"/>
      <c r="B392" s="282" t="str">
        <f>'меню пригот блюд'!B387:E387</f>
        <v>Масло сливочное</v>
      </c>
      <c r="C392" s="283"/>
      <c r="D392" s="283"/>
      <c r="E392" s="284"/>
      <c r="F392" s="18">
        <f>'меню пригот блюд'!F387</f>
        <v>5</v>
      </c>
      <c r="G392" s="18"/>
      <c r="H392" s="33"/>
      <c r="I392" s="18"/>
      <c r="J392" s="101">
        <f>'меню пригот блюд'!J387</f>
        <v>33.1</v>
      </c>
      <c r="K392" s="80"/>
      <c r="L392" s="12"/>
      <c r="M392" s="231"/>
      <c r="N392" s="65" t="str">
        <f>B392</f>
        <v>Масло сливочное</v>
      </c>
      <c r="O392" s="18">
        <f>'меню пригот блюд'!O387</f>
        <v>6</v>
      </c>
      <c r="P392" s="33"/>
      <c r="Q392" s="18"/>
      <c r="R392" s="33"/>
      <c r="S392" s="18">
        <f>'меню пригот блюд'!S387</f>
        <v>39.72</v>
      </c>
      <c r="T392" s="84">
        <f>K392</f>
        <v>0</v>
      </c>
    </row>
    <row r="393" spans="1:20" ht="16.2" hidden="1" thickBot="1" x14ac:dyDescent="0.35">
      <c r="A393" s="46"/>
      <c r="B393" s="282"/>
      <c r="C393" s="283"/>
      <c r="D393" s="283"/>
      <c r="E393" s="284"/>
      <c r="F393" s="196"/>
      <c r="G393" s="48"/>
      <c r="H393" s="34"/>
      <c r="I393" s="48"/>
      <c r="J393" s="47"/>
      <c r="K393" s="81"/>
      <c r="L393" s="12"/>
      <c r="M393" s="46"/>
      <c r="N393" s="66">
        <f>B393</f>
        <v>0</v>
      </c>
      <c r="O393" s="48"/>
      <c r="P393" s="34"/>
      <c r="Q393" s="48"/>
      <c r="R393" s="34"/>
      <c r="S393" s="48"/>
      <c r="T393" s="85">
        <f>K393</f>
        <v>0</v>
      </c>
    </row>
    <row r="394" spans="1:20" ht="21.75" customHeight="1" thickBot="1" x14ac:dyDescent="0.35">
      <c r="A394" s="272" t="s">
        <v>8</v>
      </c>
      <c r="B394" s="273"/>
      <c r="C394" s="273"/>
      <c r="D394" s="273"/>
      <c r="E394" s="274"/>
      <c r="F394" s="42">
        <f>SUM(F389:F393)</f>
        <v>315</v>
      </c>
      <c r="G394" s="42">
        <f>SUM(G389:G393)</f>
        <v>4.9719999999999995</v>
      </c>
      <c r="H394" s="42">
        <f>SUM(H389:H393)</f>
        <v>9.09</v>
      </c>
      <c r="I394" s="42">
        <f>SUM(I389:I393)</f>
        <v>34.591000000000001</v>
      </c>
      <c r="J394" s="49">
        <f>SUM(J389:J393)</f>
        <v>294.79800000000006</v>
      </c>
      <c r="K394" s="21"/>
      <c r="L394" s="13"/>
      <c r="M394" s="272" t="s">
        <v>8</v>
      </c>
      <c r="N394" s="274"/>
      <c r="O394" s="42">
        <f>SUM(O389:O393)</f>
        <v>376</v>
      </c>
      <c r="P394" s="35">
        <f>SUM(P389:P393)</f>
        <v>6.0220000000000002</v>
      </c>
      <c r="Q394" s="42">
        <f>SUM(Q389:Q393)</f>
        <v>10.9</v>
      </c>
      <c r="R394" s="103">
        <f>SUM(R389:R393)</f>
        <v>36.07</v>
      </c>
      <c r="S394" s="103">
        <f>SUM(S389:S393)</f>
        <v>361.98199999999997</v>
      </c>
      <c r="T394" s="86"/>
    </row>
    <row r="395" spans="1:20" ht="63" hidden="1" thickBot="1" x14ac:dyDescent="0.35">
      <c r="A395" s="62" t="s">
        <v>9</v>
      </c>
      <c r="B395" s="275"/>
      <c r="C395" s="276"/>
      <c r="D395" s="276"/>
      <c r="E395" s="277"/>
      <c r="F395" s="43"/>
      <c r="G395" s="43"/>
      <c r="H395" s="36"/>
      <c r="I395" s="43"/>
      <c r="J395" s="36"/>
      <c r="K395" s="82" t="s">
        <v>52</v>
      </c>
      <c r="L395" s="11"/>
      <c r="M395" s="69" t="s">
        <v>9</v>
      </c>
      <c r="N395" s="70">
        <f>B395</f>
        <v>0</v>
      </c>
      <c r="O395" s="43"/>
      <c r="P395" s="179">
        <v>0.28000000000000003</v>
      </c>
      <c r="Q395" s="71"/>
      <c r="R395" s="43">
        <v>7.91</v>
      </c>
      <c r="S395" s="43"/>
      <c r="T395" s="119" t="s">
        <v>52</v>
      </c>
    </row>
    <row r="396" spans="1:20" ht="16.2" hidden="1" thickBot="1" x14ac:dyDescent="0.35">
      <c r="A396" s="8"/>
      <c r="B396" s="267"/>
      <c r="C396" s="267"/>
      <c r="D396" s="267"/>
      <c r="E396" s="268"/>
      <c r="F396" s="20"/>
      <c r="G396" s="20"/>
      <c r="H396" s="194"/>
      <c r="I396" s="14"/>
      <c r="J396" s="14"/>
      <c r="K396" s="22"/>
      <c r="L396" s="5"/>
      <c r="M396" s="8"/>
      <c r="N396" s="24"/>
      <c r="O396" s="185"/>
      <c r="P396" s="3"/>
      <c r="Q396" s="24"/>
      <c r="R396" s="24"/>
      <c r="S396" s="213"/>
      <c r="T396" s="118"/>
    </row>
    <row r="397" spans="1:20" ht="21.75" hidden="1" customHeight="1" thickBot="1" x14ac:dyDescent="0.35">
      <c r="A397" s="248" t="s">
        <v>10</v>
      </c>
      <c r="B397" s="258"/>
      <c r="C397" s="258"/>
      <c r="D397" s="258"/>
      <c r="E397" s="249"/>
      <c r="F397" s="27">
        <f>SUM(F395:F396)</f>
        <v>0</v>
      </c>
      <c r="G397" s="27">
        <f>SUM(G395:G396)</f>
        <v>0</v>
      </c>
      <c r="H397" s="27"/>
      <c r="I397" s="53">
        <f>SUM(I395:I396)</f>
        <v>0</v>
      </c>
      <c r="J397" s="53">
        <f>SUM(J395:J396)</f>
        <v>0</v>
      </c>
      <c r="K397" s="27"/>
      <c r="L397" s="3"/>
      <c r="M397" s="248" t="s">
        <v>10</v>
      </c>
      <c r="N397" s="249"/>
      <c r="O397" s="27">
        <f>SUM(O395:O396)</f>
        <v>0</v>
      </c>
      <c r="P397" s="53">
        <f>SUM(P395:P396)</f>
        <v>0.28000000000000003</v>
      </c>
      <c r="Q397" s="37"/>
      <c r="R397" s="27">
        <f>SUM(R395:R396)</f>
        <v>7.91</v>
      </c>
      <c r="S397" s="53">
        <f>SUM(S395:S396)</f>
        <v>0</v>
      </c>
      <c r="T397" s="86"/>
    </row>
    <row r="398" spans="1:20" ht="29.25" customHeight="1" x14ac:dyDescent="0.3">
      <c r="A398" s="59" t="s">
        <v>15</v>
      </c>
      <c r="B398" s="266" t="str">
        <f>'меню пригот блюд'!B393:E393</f>
        <v>Свекла отварная</v>
      </c>
      <c r="C398" s="267"/>
      <c r="D398" s="267"/>
      <c r="E398" s="268"/>
      <c r="F398" s="25">
        <f>'меню пригот блюд'!F393</f>
        <v>15</v>
      </c>
      <c r="G398" s="25">
        <v>0.32</v>
      </c>
      <c r="H398" s="25">
        <v>0.02</v>
      </c>
      <c r="I398" s="56">
        <v>1.85</v>
      </c>
      <c r="J398" s="25">
        <f>'меню пригот блюд'!J393</f>
        <v>9.0299999999999994</v>
      </c>
      <c r="K398" s="89" t="s">
        <v>53</v>
      </c>
      <c r="L398" s="5"/>
      <c r="M398" s="72" t="s">
        <v>15</v>
      </c>
      <c r="N398" s="73" t="str">
        <f t="shared" ref="N398:N405" si="16">B398</f>
        <v>Свекла отварная</v>
      </c>
      <c r="O398" s="77">
        <f>'меню пригот блюд'!O393</f>
        <v>20</v>
      </c>
      <c r="P398" s="180">
        <v>0.42</v>
      </c>
      <c r="Q398" s="76">
        <v>0.03</v>
      </c>
      <c r="R398" s="77">
        <v>2.46</v>
      </c>
      <c r="S398" s="77">
        <f>'меню пригот блюд'!S393</f>
        <v>12.04</v>
      </c>
      <c r="T398" s="83" t="str">
        <f>K398</f>
        <v>4.10</v>
      </c>
    </row>
    <row r="399" spans="1:20" ht="29.25" customHeight="1" x14ac:dyDescent="0.3">
      <c r="A399" s="60"/>
      <c r="B399" s="252" t="str">
        <f>'меню пригот блюд'!B394:E394</f>
        <v>Щи из свежей капусты с картофелем</v>
      </c>
      <c r="C399" s="253"/>
      <c r="D399" s="253"/>
      <c r="E399" s="254"/>
      <c r="F399" s="19">
        <f>'меню пригот блюд'!F394</f>
        <v>150</v>
      </c>
      <c r="G399" s="97">
        <v>6.09</v>
      </c>
      <c r="H399" s="97">
        <v>5.66</v>
      </c>
      <c r="I399" s="98">
        <v>9.0500000000000007</v>
      </c>
      <c r="J399" s="96">
        <f>'меню пригот блюд'!J394</f>
        <v>78.510000000000005</v>
      </c>
      <c r="K399" s="90" t="s">
        <v>73</v>
      </c>
      <c r="L399" s="3"/>
      <c r="M399" s="28"/>
      <c r="N399" s="74" t="str">
        <f t="shared" si="16"/>
        <v>Щи из свежей капусты с картофелем</v>
      </c>
      <c r="O399" s="19">
        <f>'меню пригот блюд'!O394</f>
        <v>180</v>
      </c>
      <c r="P399" s="181">
        <v>7.31</v>
      </c>
      <c r="Q399" s="39">
        <v>6.79</v>
      </c>
      <c r="R399" s="19">
        <v>10.85</v>
      </c>
      <c r="S399" s="19">
        <f>'меню пригот блюд'!S394</f>
        <v>134.24</v>
      </c>
      <c r="T399" s="83" t="str">
        <f>K399</f>
        <v>2.7</v>
      </c>
    </row>
    <row r="400" spans="1:20" ht="33.75" customHeight="1" x14ac:dyDescent="0.3">
      <c r="A400" s="60"/>
      <c r="B400" s="252" t="str">
        <f>'меню пригот блюд'!B395:E395</f>
        <v>Оладьи из печени в сметанном соусе</v>
      </c>
      <c r="C400" s="253"/>
      <c r="D400" s="253"/>
      <c r="E400" s="254"/>
      <c r="F400" s="19" t="str">
        <f>'меню пригот блюд'!F395</f>
        <v>47/25</v>
      </c>
      <c r="G400" s="97">
        <v>10.79</v>
      </c>
      <c r="H400" s="97">
        <v>5.41</v>
      </c>
      <c r="I400" s="98">
        <v>23.57</v>
      </c>
      <c r="J400" s="96">
        <f>'меню пригот блюд'!J395</f>
        <v>186.48</v>
      </c>
      <c r="K400" s="90" t="s">
        <v>74</v>
      </c>
      <c r="L400" s="6"/>
      <c r="M400" s="28"/>
      <c r="N400" s="74" t="str">
        <f t="shared" si="16"/>
        <v>Оладьи из печени в сметанном соусе</v>
      </c>
      <c r="O400" s="19" t="str">
        <f>'меню пригот блюд'!O395</f>
        <v>56/30</v>
      </c>
      <c r="P400" s="181">
        <v>13.09</v>
      </c>
      <c r="Q400" s="39">
        <v>7.54</v>
      </c>
      <c r="R400" s="19">
        <v>28.04</v>
      </c>
      <c r="S400" s="19">
        <f>'меню пригот блюд'!S395</f>
        <v>232.88</v>
      </c>
      <c r="T400" s="95" t="str">
        <f t="shared" ref="T400:T405" si="17">K400</f>
        <v>3.48</v>
      </c>
    </row>
    <row r="401" spans="1:20" ht="24.75" customHeight="1" x14ac:dyDescent="0.3">
      <c r="A401" s="60"/>
      <c r="B401" s="252" t="str">
        <f>'меню пригот блюд'!B396:E396</f>
        <v>Пюре картофельное</v>
      </c>
      <c r="C401" s="253"/>
      <c r="D401" s="253"/>
      <c r="E401" s="254"/>
      <c r="F401" s="19">
        <f>'меню пригот блюд'!F396</f>
        <v>110</v>
      </c>
      <c r="G401" s="97"/>
      <c r="H401" s="97"/>
      <c r="I401" s="98"/>
      <c r="J401" s="19">
        <f>'меню пригот блюд'!J396</f>
        <v>147.9</v>
      </c>
      <c r="K401" s="90"/>
      <c r="L401" s="6"/>
      <c r="M401" s="28"/>
      <c r="N401" s="74" t="str">
        <f t="shared" si="16"/>
        <v>Пюре картофельное</v>
      </c>
      <c r="O401" s="19">
        <f>'меню пригот блюд'!O396</f>
        <v>130</v>
      </c>
      <c r="P401" s="181"/>
      <c r="Q401" s="39"/>
      <c r="R401" s="19"/>
      <c r="S401" s="19">
        <f>'меню пригот блюд'!S396</f>
        <v>177.8</v>
      </c>
      <c r="T401" s="95">
        <f t="shared" si="17"/>
        <v>0</v>
      </c>
    </row>
    <row r="402" spans="1:20" ht="24.75" hidden="1" customHeight="1" x14ac:dyDescent="0.3">
      <c r="A402" s="60"/>
      <c r="B402" s="252"/>
      <c r="C402" s="253"/>
      <c r="D402" s="253"/>
      <c r="E402" s="254"/>
      <c r="F402" s="19"/>
      <c r="G402" s="97"/>
      <c r="H402" s="97"/>
      <c r="I402" s="98"/>
      <c r="J402" s="19"/>
      <c r="K402" s="90"/>
      <c r="L402" s="6"/>
      <c r="M402" s="60"/>
      <c r="N402" s="74">
        <f t="shared" si="16"/>
        <v>0</v>
      </c>
      <c r="O402" s="19"/>
      <c r="P402" s="181"/>
      <c r="Q402" s="39"/>
      <c r="R402" s="19"/>
      <c r="S402" s="19"/>
      <c r="T402" s="95">
        <f t="shared" si="17"/>
        <v>0</v>
      </c>
    </row>
    <row r="403" spans="1:20" ht="24.75" customHeight="1" x14ac:dyDescent="0.3">
      <c r="A403" s="60"/>
      <c r="B403" s="252" t="str">
        <f>'меню пригот блюд'!B398:E398</f>
        <v>Компот из сухофруктов</v>
      </c>
      <c r="C403" s="253"/>
      <c r="D403" s="253"/>
      <c r="E403" s="254"/>
      <c r="F403" s="19">
        <f>'меню пригот блюд'!F398</f>
        <v>150</v>
      </c>
      <c r="G403" s="97">
        <v>0.25</v>
      </c>
      <c r="H403" s="97"/>
      <c r="I403" s="98">
        <v>9.81</v>
      </c>
      <c r="J403" s="19">
        <f>'меню пригот блюд'!J398</f>
        <v>40.22</v>
      </c>
      <c r="K403" s="90" t="s">
        <v>58</v>
      </c>
      <c r="L403" s="6"/>
      <c r="M403" s="28"/>
      <c r="N403" s="74" t="str">
        <f t="shared" si="16"/>
        <v>Компот из сухофруктов</v>
      </c>
      <c r="O403" s="19">
        <f>'меню пригот блюд'!O398</f>
        <v>180</v>
      </c>
      <c r="P403" s="181">
        <v>0.31</v>
      </c>
      <c r="Q403" s="39"/>
      <c r="R403" s="19">
        <v>12.63</v>
      </c>
      <c r="S403" s="19">
        <f>'меню пригот блюд'!S398</f>
        <v>44.54</v>
      </c>
      <c r="T403" s="95" t="str">
        <f t="shared" si="17"/>
        <v>8.2</v>
      </c>
    </row>
    <row r="404" spans="1:20" ht="27" customHeight="1" x14ac:dyDescent="0.3">
      <c r="A404" s="60"/>
      <c r="B404" s="252" t="str">
        <f>'меню пригот блюд'!B399:E399</f>
        <v>Хлеб пшеничный</v>
      </c>
      <c r="C404" s="253"/>
      <c r="D404" s="253"/>
      <c r="E404" s="254"/>
      <c r="F404" s="19">
        <f>'меню пригот блюд'!F399</f>
        <v>30</v>
      </c>
      <c r="G404" s="97">
        <v>2.4300000000000002</v>
      </c>
      <c r="H404" s="97">
        <v>0.3</v>
      </c>
      <c r="I404" s="98">
        <v>14.64</v>
      </c>
      <c r="J404" s="19">
        <f>'меню пригот блюд'!J399</f>
        <v>72.599999999999994</v>
      </c>
      <c r="K404" s="90" t="s">
        <v>37</v>
      </c>
      <c r="L404" s="6"/>
      <c r="M404" s="60"/>
      <c r="N404" s="74" t="str">
        <f t="shared" si="16"/>
        <v>Хлеб пшеничный</v>
      </c>
      <c r="O404" s="19">
        <f>'меню пригот блюд'!O399</f>
        <v>40</v>
      </c>
      <c r="P404" s="181">
        <v>3.24</v>
      </c>
      <c r="Q404" s="39">
        <v>0.4</v>
      </c>
      <c r="R404" s="19">
        <v>16.52</v>
      </c>
      <c r="S404" s="19">
        <f>'меню пригот блюд'!S399</f>
        <v>96.8</v>
      </c>
      <c r="T404" s="95" t="str">
        <f t="shared" si="17"/>
        <v>7.8.2</v>
      </c>
    </row>
    <row r="405" spans="1:20" ht="26.25" customHeight="1" thickBot="1" x14ac:dyDescent="0.35">
      <c r="A405" s="61"/>
      <c r="B405" s="255" t="str">
        <f>'меню пригот блюд'!B400:E400</f>
        <v>Хлеб ржаной</v>
      </c>
      <c r="C405" s="256"/>
      <c r="D405" s="256"/>
      <c r="E405" s="257"/>
      <c r="F405" s="115">
        <f>'меню пригот блюд'!F400</f>
        <v>30</v>
      </c>
      <c r="G405" s="99">
        <v>3.9</v>
      </c>
      <c r="H405" s="99">
        <v>0.9</v>
      </c>
      <c r="I405" s="100">
        <v>12</v>
      </c>
      <c r="J405" s="78">
        <f>'меню пригот блюд'!J400</f>
        <v>75</v>
      </c>
      <c r="K405" s="90" t="s">
        <v>37</v>
      </c>
      <c r="L405" s="6"/>
      <c r="M405" s="29"/>
      <c r="N405" s="75" t="str">
        <f t="shared" si="16"/>
        <v>Хлеб ржаной</v>
      </c>
      <c r="O405" s="78">
        <f>'меню пригот блюд'!O400</f>
        <v>40</v>
      </c>
      <c r="P405" s="182">
        <v>5.2</v>
      </c>
      <c r="Q405" s="109">
        <v>1.2</v>
      </c>
      <c r="R405" s="108">
        <v>16</v>
      </c>
      <c r="S405" s="110">
        <f>'меню пригот блюд'!S400</f>
        <v>100</v>
      </c>
      <c r="T405" s="95" t="str">
        <f t="shared" si="17"/>
        <v>7.8.2</v>
      </c>
    </row>
    <row r="406" spans="1:20" ht="21" customHeight="1" thickBot="1" x14ac:dyDescent="0.35">
      <c r="A406" s="248" t="s">
        <v>11</v>
      </c>
      <c r="B406" s="258"/>
      <c r="C406" s="258"/>
      <c r="D406" s="258"/>
      <c r="E406" s="249"/>
      <c r="F406" s="210" t="str">
        <f>'меню пригот блюд'!F401</f>
        <v>532/25</v>
      </c>
      <c r="G406" s="52">
        <f>SUM(G398:G405)</f>
        <v>23.779999999999998</v>
      </c>
      <c r="H406" s="27">
        <f>SUM(H398:H405)</f>
        <v>12.290000000000001</v>
      </c>
      <c r="I406" s="53">
        <f>SUM(I398:I405)</f>
        <v>70.92</v>
      </c>
      <c r="J406" s="37">
        <f>SUM(J398:J405)</f>
        <v>609.74</v>
      </c>
      <c r="K406" s="92"/>
      <c r="L406" s="6"/>
      <c r="M406" s="248" t="s">
        <v>11</v>
      </c>
      <c r="N406" s="249"/>
      <c r="O406" s="210" t="str">
        <f>'меню пригот блюд'!O401</f>
        <v>646/30</v>
      </c>
      <c r="P406" s="53">
        <f>SUM(P398:P405)</f>
        <v>29.569999999999997</v>
      </c>
      <c r="Q406" s="37">
        <f>SUM(Q398:Q405)</f>
        <v>15.959999999999999</v>
      </c>
      <c r="R406" s="27">
        <f>SUM(R398:R405)</f>
        <v>86.5</v>
      </c>
      <c r="S406" s="53">
        <f>SUM(S398:S405)</f>
        <v>798.3</v>
      </c>
      <c r="T406" s="86"/>
    </row>
    <row r="407" spans="1:20" ht="32.25" customHeight="1" x14ac:dyDescent="0.3">
      <c r="A407" s="72" t="s">
        <v>12</v>
      </c>
      <c r="B407" s="260" t="str">
        <f>'меню пригот блюд'!B402:E402</f>
        <v>Макароны запеченые с сыром</v>
      </c>
      <c r="C407" s="261"/>
      <c r="D407" s="261"/>
      <c r="E407" s="262"/>
      <c r="F407" s="77">
        <f>'меню пригот блюд'!F402</f>
        <v>99</v>
      </c>
      <c r="G407" s="77">
        <v>5.99</v>
      </c>
      <c r="H407" s="113">
        <v>7</v>
      </c>
      <c r="I407" s="77">
        <v>24.937999999999999</v>
      </c>
      <c r="J407" s="113">
        <f>'меню пригот блюд'!J402</f>
        <v>132.74</v>
      </c>
      <c r="K407" s="114" t="s">
        <v>75</v>
      </c>
      <c r="L407" s="5"/>
      <c r="M407" s="72" t="str">
        <f>A407</f>
        <v>Полдник</v>
      </c>
      <c r="N407" s="73" t="str">
        <f>B407</f>
        <v>Макароны запеченые с сыром</v>
      </c>
      <c r="O407" s="77">
        <f>'меню пригот блюд'!O402</f>
        <v>118</v>
      </c>
      <c r="P407" s="183">
        <v>6.86</v>
      </c>
      <c r="Q407" s="76">
        <v>9.0250000000000004</v>
      </c>
      <c r="R407" s="51">
        <v>27.091999999999999</v>
      </c>
      <c r="S407" s="77">
        <f>'меню пригот блюд'!S402</f>
        <v>163.36000000000001</v>
      </c>
      <c r="T407" s="83" t="str">
        <f>K407</f>
        <v>4.23</v>
      </c>
    </row>
    <row r="408" spans="1:20" ht="15.6" hidden="1" x14ac:dyDescent="0.3">
      <c r="A408" s="111"/>
      <c r="B408" s="263"/>
      <c r="C408" s="264"/>
      <c r="D408" s="264"/>
      <c r="E408" s="265"/>
      <c r="F408" s="20"/>
      <c r="G408" s="20"/>
      <c r="H408" s="194"/>
      <c r="I408" s="20"/>
      <c r="J408" s="194"/>
      <c r="K408" s="89"/>
      <c r="L408" s="5"/>
      <c r="M408" s="112"/>
      <c r="N408" s="73">
        <f>B408</f>
        <v>0</v>
      </c>
      <c r="O408" s="51"/>
      <c r="P408" s="183"/>
      <c r="Q408" s="76"/>
      <c r="R408" s="51"/>
      <c r="S408" s="51"/>
      <c r="T408" s="83">
        <f>K408</f>
        <v>0</v>
      </c>
    </row>
    <row r="409" spans="1:20" ht="15.6" hidden="1" x14ac:dyDescent="0.3">
      <c r="A409" s="60"/>
      <c r="B409" s="252"/>
      <c r="C409" s="253"/>
      <c r="D409" s="253"/>
      <c r="E409" s="254"/>
      <c r="F409" s="19"/>
      <c r="G409" s="19"/>
      <c r="H409" s="39"/>
      <c r="I409" s="19"/>
      <c r="J409" s="39"/>
      <c r="K409" s="90"/>
      <c r="L409" s="6"/>
      <c r="M409" s="60"/>
      <c r="N409" s="74">
        <f>B409</f>
        <v>0</v>
      </c>
      <c r="O409" s="19"/>
      <c r="P409" s="181"/>
      <c r="Q409" s="39"/>
      <c r="R409" s="19"/>
      <c r="S409" s="19"/>
      <c r="T409" s="83">
        <f>K409</f>
        <v>0</v>
      </c>
    </row>
    <row r="410" spans="1:20" ht="24.75" customHeight="1" thickBot="1" x14ac:dyDescent="0.35">
      <c r="A410" s="60"/>
      <c r="B410" s="295" t="str">
        <f>'меню пригот блюд'!B405:E405</f>
        <v>Чай с сахаром</v>
      </c>
      <c r="C410" s="295"/>
      <c r="D410" s="295"/>
      <c r="E410" s="295"/>
      <c r="F410" s="19">
        <f>'меню пригот блюд'!F405</f>
        <v>150</v>
      </c>
      <c r="G410" s="19">
        <v>2E-3</v>
      </c>
      <c r="H410" s="39"/>
      <c r="I410" s="19">
        <v>5.2709999999999999</v>
      </c>
      <c r="J410" s="39">
        <f>'меню пригот блюд'!J405</f>
        <v>21.507999999999999</v>
      </c>
      <c r="K410" s="90" t="s">
        <v>48</v>
      </c>
      <c r="L410" s="6"/>
      <c r="M410" s="60"/>
      <c r="N410" s="74" t="str">
        <f>B410</f>
        <v>Чай с сахаром</v>
      </c>
      <c r="O410" s="19">
        <f>'меню пригот блюд'!O405</f>
        <v>180</v>
      </c>
      <c r="P410" s="181">
        <v>2E-3</v>
      </c>
      <c r="Q410" s="39"/>
      <c r="R410" s="19">
        <v>7.1159999999999997</v>
      </c>
      <c r="S410" s="19">
        <f>'меню пригот блюд'!S405</f>
        <v>28.841999999999999</v>
      </c>
      <c r="T410" s="83" t="str">
        <f>K410</f>
        <v>7.43</v>
      </c>
    </row>
    <row r="411" spans="1:20" ht="16.2" hidden="1" thickBot="1" x14ac:dyDescent="0.35">
      <c r="A411" s="61"/>
      <c r="B411" s="291"/>
      <c r="C411" s="292"/>
      <c r="D411" s="292"/>
      <c r="E411" s="293"/>
      <c r="F411" s="26"/>
      <c r="G411" s="54"/>
      <c r="H411" s="58"/>
      <c r="I411" s="54"/>
      <c r="J411" s="57"/>
      <c r="K411" s="93"/>
      <c r="L411" s="6"/>
      <c r="M411" s="61"/>
      <c r="N411" s="75"/>
      <c r="O411" s="61"/>
      <c r="P411" s="184"/>
      <c r="Q411" s="75"/>
      <c r="R411" s="61"/>
      <c r="S411" s="78"/>
      <c r="T411" s="83">
        <f>K411</f>
        <v>0</v>
      </c>
    </row>
    <row r="412" spans="1:20" ht="21.75" customHeight="1" thickBot="1" x14ac:dyDescent="0.35">
      <c r="A412" s="248" t="s">
        <v>13</v>
      </c>
      <c r="B412" s="258"/>
      <c r="C412" s="258"/>
      <c r="D412" s="258"/>
      <c r="E412" s="249"/>
      <c r="F412" s="27">
        <f>SUM(F407:F411)</f>
        <v>249</v>
      </c>
      <c r="G412" s="52">
        <f>SUM(G407:G411)</f>
        <v>5.992</v>
      </c>
      <c r="H412" s="27">
        <f>SUM(H407:H411)</f>
        <v>7</v>
      </c>
      <c r="I412" s="53">
        <f>SUM(I407:I411)</f>
        <v>30.209</v>
      </c>
      <c r="J412" s="27">
        <f>SUM(J407:J411)</f>
        <v>154.24800000000002</v>
      </c>
      <c r="K412" s="92"/>
      <c r="L412" s="6"/>
      <c r="M412" s="248" t="s">
        <v>13</v>
      </c>
      <c r="N412" s="249"/>
      <c r="O412" s="27">
        <f>SUM(O407:O411)</f>
        <v>298</v>
      </c>
      <c r="P412" s="37">
        <f>SUM(P407:P411)</f>
        <v>6.8620000000000001</v>
      </c>
      <c r="Q412" s="27">
        <f>SUM(Q407:Q411)</f>
        <v>9.0250000000000004</v>
      </c>
      <c r="R412" s="53">
        <f>SUM(R407:R411)</f>
        <v>34.207999999999998</v>
      </c>
      <c r="S412" s="53">
        <f>SUM(S407:S411)</f>
        <v>192.202</v>
      </c>
      <c r="T412" s="86"/>
    </row>
    <row r="413" spans="1:20" ht="21" customHeight="1" thickBot="1" x14ac:dyDescent="0.35">
      <c r="A413" s="250" t="s">
        <v>17</v>
      </c>
      <c r="B413" s="251"/>
      <c r="C413" s="251"/>
      <c r="D413" s="251"/>
      <c r="E413" s="251"/>
      <c r="F413" s="211" t="str">
        <f>'меню пригот блюд'!F408</f>
        <v>1096/25</v>
      </c>
      <c r="G413" s="104">
        <f>G394+G397+G406+G412</f>
        <v>34.743999999999993</v>
      </c>
      <c r="H413" s="106">
        <f>H394+H397+H406+H412</f>
        <v>28.380000000000003</v>
      </c>
      <c r="I413" s="107">
        <f>I394+I397+I406+I412</f>
        <v>135.72</v>
      </c>
      <c r="J413" s="107">
        <f>J394+J397+J406+J412</f>
        <v>1058.7860000000001</v>
      </c>
      <c r="K413" s="94"/>
      <c r="L413" s="7"/>
      <c r="M413" s="250" t="str">
        <f>A413</f>
        <v>Итого за день:</v>
      </c>
      <c r="N413" s="251"/>
      <c r="O413" s="211" t="str">
        <f>'меню пригот блюд'!O408</f>
        <v>1320/25</v>
      </c>
      <c r="P413" s="105">
        <f>P394+P397+P406+P412</f>
        <v>42.734000000000002</v>
      </c>
      <c r="Q413" s="106">
        <f>Q394+Q397+Q406+Q412</f>
        <v>35.884999999999998</v>
      </c>
      <c r="R413" s="105">
        <f>R394+R397+R406+R412</f>
        <v>164.68800000000002</v>
      </c>
      <c r="S413" s="106">
        <f>S394+S397+S406+S412</f>
        <v>1352.4839999999999</v>
      </c>
      <c r="T413" s="88"/>
    </row>
    <row r="414" spans="1:20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212"/>
    </row>
    <row r="415" spans="1:20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20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9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9" ht="15.6" x14ac:dyDescent="0.3">
      <c r="A418" s="270"/>
      <c r="B418" s="270"/>
      <c r="C418" s="270"/>
      <c r="D418" s="270"/>
      <c r="E418" s="270"/>
      <c r="F418" s="270"/>
      <c r="G418" s="270"/>
      <c r="H418" s="270"/>
      <c r="I418" s="270"/>
      <c r="J418" s="270"/>
      <c r="K418" s="192"/>
      <c r="L418" s="1"/>
      <c r="M418" s="270"/>
      <c r="N418" s="270"/>
      <c r="O418" s="270"/>
      <c r="P418" s="270"/>
      <c r="Q418" s="270"/>
      <c r="R418" s="270"/>
      <c r="S418" s="270"/>
    </row>
    <row r="419" spans="1:19" ht="15.6" x14ac:dyDescent="0.3">
      <c r="A419" s="270"/>
      <c r="B419" s="270"/>
      <c r="C419" s="270"/>
      <c r="D419" s="270"/>
      <c r="E419" s="270"/>
      <c r="F419" s="270"/>
      <c r="G419" s="270"/>
      <c r="H419" s="270"/>
      <c r="I419" s="270"/>
      <c r="J419" s="270"/>
      <c r="K419" s="192"/>
      <c r="L419" s="1"/>
      <c r="M419" s="270"/>
      <c r="N419" s="270"/>
      <c r="O419" s="270"/>
      <c r="P419" s="270"/>
      <c r="Q419" s="270"/>
      <c r="R419" s="270"/>
      <c r="S419" s="270"/>
    </row>
    <row r="420" spans="1:19" ht="15.6" x14ac:dyDescent="0.3">
      <c r="A420" s="270"/>
      <c r="B420" s="270"/>
      <c r="C420" s="270"/>
      <c r="D420" s="270"/>
      <c r="E420" s="270"/>
      <c r="F420" s="270"/>
      <c r="G420" s="270"/>
      <c r="H420" s="270"/>
      <c r="I420" s="270"/>
      <c r="J420" s="270"/>
      <c r="K420" s="192"/>
      <c r="L420" s="1"/>
      <c r="M420" s="270"/>
      <c r="N420" s="270"/>
      <c r="O420" s="270"/>
      <c r="P420" s="270"/>
      <c r="Q420" s="270"/>
      <c r="R420" s="270"/>
      <c r="S420" s="270"/>
    </row>
    <row r="421" spans="1:19" ht="15.6" x14ac:dyDescent="0.3">
      <c r="A421" s="270"/>
      <c r="B421" s="270"/>
      <c r="C421" s="270"/>
      <c r="D421" s="270"/>
      <c r="E421" s="270"/>
      <c r="F421" s="270"/>
      <c r="G421" s="270"/>
      <c r="H421" s="270"/>
      <c r="I421" s="270"/>
      <c r="J421" s="270"/>
      <c r="K421" s="192"/>
      <c r="L421" s="3"/>
      <c r="M421" s="270"/>
      <c r="N421" s="270"/>
      <c r="O421" s="270"/>
      <c r="P421" s="270"/>
      <c r="Q421" s="270"/>
      <c r="R421" s="270"/>
      <c r="S421" s="270"/>
    </row>
    <row r="422" spans="1:19" ht="15.6" x14ac:dyDescent="0.3">
      <c r="A422" s="192"/>
      <c r="B422" s="192"/>
      <c r="C422" s="192"/>
      <c r="D422" s="192"/>
      <c r="E422" s="192"/>
      <c r="F422" s="192"/>
      <c r="G422" s="192"/>
      <c r="H422" s="192"/>
      <c r="I422" s="192"/>
      <c r="J422" s="192"/>
      <c r="K422" s="192"/>
      <c r="L422" s="3"/>
      <c r="M422" s="1"/>
      <c r="N422" s="1"/>
      <c r="O422" s="1"/>
      <c r="P422" s="1"/>
      <c r="Q422" s="1"/>
      <c r="R422" s="1"/>
      <c r="S422" s="1"/>
    </row>
    <row r="423" spans="1:19" ht="15.6" x14ac:dyDescent="0.3">
      <c r="A423" s="192"/>
      <c r="B423" s="192"/>
      <c r="C423" s="192"/>
      <c r="D423" s="192"/>
      <c r="E423" s="192"/>
      <c r="F423" s="192"/>
      <c r="G423" s="192"/>
      <c r="H423" s="192"/>
      <c r="I423" s="192"/>
      <c r="J423" s="192"/>
      <c r="K423" s="192"/>
      <c r="L423" s="3"/>
      <c r="M423" s="1"/>
      <c r="N423" s="1"/>
      <c r="O423" s="1"/>
      <c r="P423" s="1"/>
      <c r="Q423" s="1"/>
      <c r="R423" s="1"/>
      <c r="S423" s="1"/>
    </row>
    <row r="424" spans="1:19" ht="15.6" x14ac:dyDescent="0.3">
      <c r="A424" s="192"/>
      <c r="B424" s="192"/>
      <c r="C424" s="192"/>
      <c r="D424" s="192"/>
      <c r="E424" s="192"/>
      <c r="F424" s="192"/>
      <c r="G424" s="192"/>
      <c r="H424" s="192"/>
      <c r="I424" s="192"/>
      <c r="J424" s="192"/>
      <c r="K424" s="192"/>
      <c r="L424" s="3"/>
      <c r="M424" s="1"/>
      <c r="N424" s="1"/>
      <c r="O424" s="1"/>
      <c r="P424" s="1"/>
      <c r="Q424" s="1"/>
      <c r="R424" s="1"/>
      <c r="S424" s="1"/>
    </row>
    <row r="425" spans="1:19" ht="15.6" x14ac:dyDescent="0.3">
      <c r="A425" s="192"/>
      <c r="B425" s="192"/>
      <c r="C425" s="192"/>
      <c r="D425" s="192"/>
      <c r="E425" s="192"/>
      <c r="F425" s="192"/>
      <c r="G425" s="192"/>
      <c r="H425" s="192"/>
      <c r="I425" s="192"/>
      <c r="J425" s="192"/>
      <c r="K425" s="192"/>
      <c r="L425" s="3"/>
      <c r="M425" s="1"/>
      <c r="N425" s="1"/>
      <c r="O425" s="1"/>
      <c r="P425" s="1"/>
      <c r="Q425" s="1"/>
      <c r="R425" s="1"/>
      <c r="S425" s="1"/>
    </row>
    <row r="426" spans="1:19" ht="15.6" x14ac:dyDescent="0.3">
      <c r="A426" s="192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3"/>
      <c r="M426" s="1"/>
      <c r="N426" s="1"/>
      <c r="O426" s="1"/>
      <c r="P426" s="1"/>
      <c r="Q426" s="1"/>
      <c r="R426" s="1"/>
      <c r="S426" s="1"/>
    </row>
    <row r="427" spans="1:19" ht="15.6" x14ac:dyDescent="0.3">
      <c r="A427" s="192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3"/>
      <c r="M427" s="1"/>
      <c r="N427" s="1"/>
      <c r="O427" s="1"/>
      <c r="P427" s="1"/>
      <c r="Q427" s="1"/>
      <c r="R427" s="1"/>
      <c r="S427" s="1"/>
    </row>
    <row r="428" spans="1:19" ht="15.6" x14ac:dyDescent="0.3">
      <c r="A428" s="192"/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3"/>
      <c r="M428" s="1"/>
      <c r="N428" s="1"/>
      <c r="O428" s="1"/>
      <c r="P428" s="1"/>
      <c r="Q428" s="1"/>
      <c r="R428" s="1"/>
      <c r="S428" s="1"/>
    </row>
    <row r="429" spans="1:19" ht="15.6" x14ac:dyDescent="0.3">
      <c r="A429" s="192"/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3"/>
      <c r="M429" s="1"/>
      <c r="N429" s="1"/>
      <c r="O429" s="1"/>
      <c r="P429" s="1"/>
      <c r="Q429" s="1"/>
      <c r="R429" s="1"/>
      <c r="S429" s="1"/>
    </row>
    <row r="430" spans="1:19" ht="15.6" x14ac:dyDescent="0.3">
      <c r="A430" s="294"/>
      <c r="B430" s="294"/>
      <c r="C430" s="294"/>
      <c r="D430" s="294"/>
      <c r="E430" s="294"/>
      <c r="F430" s="294"/>
      <c r="G430" s="294"/>
      <c r="H430" s="294"/>
      <c r="I430" s="294"/>
      <c r="J430" s="294"/>
      <c r="K430" s="194"/>
      <c r="L430" s="2"/>
      <c r="M430" s="294" t="s">
        <v>0</v>
      </c>
      <c r="N430" s="294"/>
      <c r="O430" s="294"/>
      <c r="P430" s="294"/>
      <c r="Q430" s="294"/>
      <c r="R430" s="294"/>
      <c r="S430" s="294"/>
    </row>
    <row r="431" spans="1:19" ht="15.6" x14ac:dyDescent="0.3">
      <c r="A431" s="294"/>
      <c r="B431" s="294"/>
      <c r="C431" s="294"/>
      <c r="D431" s="294"/>
      <c r="E431" s="294"/>
      <c r="F431" s="294"/>
      <c r="G431" s="294"/>
      <c r="H431" s="294"/>
      <c r="I431" s="294"/>
      <c r="J431" s="294"/>
      <c r="K431" s="194"/>
      <c r="L431" s="2"/>
      <c r="M431" s="294"/>
      <c r="N431" s="294"/>
      <c r="O431" s="294"/>
      <c r="P431" s="294"/>
      <c r="Q431" s="294"/>
      <c r="R431" s="294"/>
      <c r="S431" s="294"/>
    </row>
    <row r="432" spans="1:19" ht="15.6" x14ac:dyDescent="0.3">
      <c r="A432" s="270" t="str">
        <f>A376</f>
        <v xml:space="preserve">Утверждаю </v>
      </c>
      <c r="B432" s="270"/>
      <c r="C432" s="270"/>
      <c r="D432" s="270"/>
      <c r="E432" s="270"/>
      <c r="F432" s="270"/>
      <c r="G432" s="270"/>
      <c r="H432" s="270"/>
      <c r="I432" s="270"/>
      <c r="J432" s="270"/>
      <c r="K432" s="270"/>
      <c r="L432" s="1"/>
      <c r="M432" s="1"/>
      <c r="N432" s="270" t="str">
        <f>A432</f>
        <v xml:space="preserve">Утверждаю </v>
      </c>
      <c r="O432" s="270"/>
      <c r="P432" s="270"/>
      <c r="Q432" s="270"/>
      <c r="R432" s="270"/>
      <c r="S432" s="270"/>
    </row>
    <row r="433" spans="1:20" ht="15.6" x14ac:dyDescent="0.3">
      <c r="A433" s="270" t="str">
        <f>A377</f>
        <v>Заведующий МБДОУ «Д/С № 3</v>
      </c>
      <c r="B433" s="270"/>
      <c r="C433" s="270"/>
      <c r="D433" s="270"/>
      <c r="E433" s="270"/>
      <c r="F433" s="270"/>
      <c r="G433" s="270"/>
      <c r="H433" s="270"/>
      <c r="I433" s="270"/>
      <c r="J433" s="270"/>
      <c r="K433" s="270"/>
      <c r="L433" s="1"/>
      <c r="M433" s="1"/>
      <c r="N433" s="270" t="str">
        <f>A433</f>
        <v>Заведующий МБДОУ «Д/С № 3</v>
      </c>
      <c r="O433" s="270"/>
      <c r="P433" s="270"/>
      <c r="Q433" s="270"/>
      <c r="R433" s="270"/>
      <c r="S433" s="270"/>
    </row>
    <row r="434" spans="1:20" ht="15.6" x14ac:dyDescent="0.3">
      <c r="A434" s="270" t="str">
        <f>A378</f>
        <v xml:space="preserve"> кп Горные Ключи» В.В. Юшкова</v>
      </c>
      <c r="B434" s="270"/>
      <c r="C434" s="270"/>
      <c r="D434" s="270"/>
      <c r="E434" s="270"/>
      <c r="F434" s="270"/>
      <c r="G434" s="270"/>
      <c r="H434" s="270"/>
      <c r="I434" s="270"/>
      <c r="J434" s="270"/>
      <c r="K434" s="270"/>
      <c r="L434" s="1"/>
      <c r="M434" s="270" t="str">
        <f>A434</f>
        <v xml:space="preserve"> кп Горные Ключи» В.В. Юшкова</v>
      </c>
      <c r="N434" s="270"/>
      <c r="O434" s="270"/>
      <c r="P434" s="270"/>
      <c r="Q434" s="270"/>
      <c r="R434" s="270"/>
      <c r="S434" s="270"/>
    </row>
    <row r="435" spans="1:20" ht="15.6" x14ac:dyDescent="0.3">
      <c r="A435" s="270" t="str">
        <f>A379</f>
        <v xml:space="preserve">                                                       ____________</v>
      </c>
      <c r="B435" s="270"/>
      <c r="C435" s="270"/>
      <c r="D435" s="270"/>
      <c r="E435" s="270"/>
      <c r="F435" s="270"/>
      <c r="G435" s="270"/>
      <c r="H435" s="270"/>
      <c r="I435" s="270"/>
      <c r="J435" s="270"/>
      <c r="K435" s="270"/>
      <c r="L435" s="3"/>
      <c r="M435" s="270" t="str">
        <f>A435</f>
        <v xml:space="preserve">                                                       ____________</v>
      </c>
      <c r="N435" s="270"/>
      <c r="O435" s="270"/>
      <c r="P435" s="270"/>
      <c r="Q435" s="270"/>
      <c r="R435" s="270"/>
      <c r="S435" s="270"/>
    </row>
    <row r="436" spans="1:20" ht="15.6" x14ac:dyDescent="0.3">
      <c r="A436" s="192"/>
      <c r="B436" s="192"/>
      <c r="C436" s="192"/>
      <c r="D436" s="192"/>
      <c r="E436" s="192"/>
      <c r="F436" s="192"/>
      <c r="G436" s="192"/>
      <c r="H436" s="192"/>
      <c r="I436" s="192"/>
      <c r="J436" s="192"/>
      <c r="K436" s="192"/>
      <c r="L436" s="3"/>
      <c r="M436" s="192"/>
      <c r="N436" s="192"/>
      <c r="O436" s="192"/>
      <c r="P436" s="192"/>
      <c r="Q436" s="192"/>
      <c r="R436" s="192"/>
      <c r="S436" s="192"/>
    </row>
    <row r="437" spans="1:20" ht="15.6" x14ac:dyDescent="0.3">
      <c r="A437" s="294" t="str">
        <f>A381</f>
        <v>Меню приготавливаемых блюд</v>
      </c>
      <c r="B437" s="294"/>
      <c r="C437" s="294"/>
      <c r="D437" s="294"/>
      <c r="E437" s="294"/>
      <c r="F437" s="294"/>
      <c r="G437" s="294"/>
      <c r="H437" s="294"/>
      <c r="I437" s="294"/>
      <c r="J437" s="294"/>
      <c r="K437" s="294"/>
      <c r="L437" s="2"/>
      <c r="M437" s="294" t="str">
        <f>M381</f>
        <v>Меню приготавливаемых блюд</v>
      </c>
      <c r="N437" s="294"/>
      <c r="O437" s="294"/>
      <c r="P437" s="294"/>
      <c r="Q437" s="294"/>
      <c r="R437" s="294"/>
      <c r="S437" s="294"/>
    </row>
    <row r="438" spans="1:20" ht="15.6" x14ac:dyDescent="0.3">
      <c r="A438" s="294" t="str">
        <f>A382</f>
        <v xml:space="preserve">            «____» ___________ 202___г </v>
      </c>
      <c r="B438" s="294"/>
      <c r="C438" s="294"/>
      <c r="D438" s="294"/>
      <c r="E438" s="294"/>
      <c r="F438" s="294"/>
      <c r="G438" s="294"/>
      <c r="H438" s="294"/>
      <c r="I438" s="294"/>
      <c r="J438" s="294"/>
      <c r="K438" s="294"/>
      <c r="L438" s="2"/>
      <c r="M438" s="294" t="str">
        <f>A438</f>
        <v xml:space="preserve">            «____» ___________ 202___г </v>
      </c>
      <c r="N438" s="294"/>
      <c r="O438" s="294"/>
      <c r="P438" s="294"/>
      <c r="Q438" s="294"/>
      <c r="R438" s="294"/>
      <c r="S438" s="294"/>
    </row>
    <row r="439" spans="1:20" ht="15.6" x14ac:dyDescent="0.3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</row>
    <row r="440" spans="1:20" ht="15.6" x14ac:dyDescent="0.3">
      <c r="A440" s="296" t="s">
        <v>263</v>
      </c>
      <c r="B440" s="296"/>
      <c r="C440" s="296"/>
      <c r="D440" s="296"/>
      <c r="E440" s="296"/>
      <c r="F440" s="296"/>
      <c r="G440" s="296"/>
      <c r="H440" s="296"/>
      <c r="I440" s="296"/>
      <c r="J440" s="296"/>
      <c r="K440" s="296"/>
      <c r="L440" s="3"/>
      <c r="M440" s="296" t="str">
        <f>A440</f>
        <v>НЕДЕЛЯ 2 ДЕНЬ 10 ПЯТНИЦА</v>
      </c>
      <c r="N440" s="296"/>
      <c r="O440" s="296"/>
      <c r="P440" s="296"/>
      <c r="Q440" s="296"/>
      <c r="R440" s="296"/>
      <c r="S440" s="296"/>
    </row>
    <row r="441" spans="1:20" ht="15.6" x14ac:dyDescent="0.3">
      <c r="A441" s="294"/>
      <c r="B441" s="294"/>
      <c r="C441" s="294"/>
      <c r="D441" s="294"/>
      <c r="E441" s="294"/>
      <c r="F441" s="294"/>
      <c r="G441" s="294"/>
      <c r="H441" s="294"/>
      <c r="I441" s="294"/>
      <c r="J441" s="294"/>
      <c r="K441" s="194"/>
      <c r="L441" s="3"/>
      <c r="M441" s="294"/>
      <c r="N441" s="294"/>
      <c r="O441" s="294"/>
      <c r="P441" s="294"/>
      <c r="Q441" s="294"/>
      <c r="R441" s="294"/>
      <c r="S441" s="294"/>
    </row>
    <row r="442" spans="1:20" ht="28.8" thickBot="1" x14ac:dyDescent="0.35">
      <c r="A442" s="234" t="str">
        <f>'меню пригот блюд'!A436:K436</f>
        <v>ВОЗРАСТНАЯ КАТЕГОРИЯ от 1 года до 3 лет</v>
      </c>
      <c r="B442" s="234"/>
      <c r="C442" s="234"/>
      <c r="D442" s="234"/>
      <c r="E442" s="234"/>
      <c r="F442" s="234"/>
      <c r="G442" s="234"/>
      <c r="H442" s="234"/>
      <c r="I442" s="234"/>
      <c r="J442" s="234"/>
      <c r="K442" s="116"/>
      <c r="L442" s="117"/>
      <c r="M442" s="234" t="str">
        <f>'меню пригот блюд'!M436:T436</f>
        <v>ВОЗРАСТНАЯ КАТЕГОРИЯ от 3 лет до 6 лет</v>
      </c>
      <c r="N442" s="234"/>
      <c r="O442" s="234"/>
      <c r="P442" s="234"/>
      <c r="Q442" s="234"/>
      <c r="R442" s="234"/>
      <c r="S442" s="234"/>
    </row>
    <row r="443" spans="1:20" ht="15" thickBot="1" x14ac:dyDescent="0.35">
      <c r="A443" s="235" t="s">
        <v>1</v>
      </c>
      <c r="B443" s="237" t="s">
        <v>4</v>
      </c>
      <c r="C443" s="238"/>
      <c r="D443" s="238"/>
      <c r="E443" s="239"/>
      <c r="F443" s="235" t="s">
        <v>2</v>
      </c>
      <c r="G443" s="243" t="s">
        <v>33</v>
      </c>
      <c r="H443" s="244"/>
      <c r="I443" s="245"/>
      <c r="J443" s="302" t="s">
        <v>3</v>
      </c>
      <c r="K443" s="301" t="s">
        <v>34</v>
      </c>
      <c r="L443" s="9"/>
      <c r="M443" s="287" t="s">
        <v>1</v>
      </c>
      <c r="N443" s="289" t="s">
        <v>4</v>
      </c>
      <c r="O443" s="246" t="s">
        <v>2</v>
      </c>
      <c r="P443" s="243" t="s">
        <v>33</v>
      </c>
      <c r="Q443" s="244"/>
      <c r="R443" s="245"/>
      <c r="S443" s="289" t="s">
        <v>3</v>
      </c>
      <c r="T443" s="278" t="s">
        <v>34</v>
      </c>
    </row>
    <row r="444" spans="1:20" ht="15" thickBot="1" x14ac:dyDescent="0.35">
      <c r="A444" s="236"/>
      <c r="B444" s="240"/>
      <c r="C444" s="241"/>
      <c r="D444" s="241"/>
      <c r="E444" s="242"/>
      <c r="F444" s="236"/>
      <c r="G444" s="31" t="s">
        <v>30</v>
      </c>
      <c r="H444" s="31" t="s">
        <v>31</v>
      </c>
      <c r="I444" s="31" t="s">
        <v>32</v>
      </c>
      <c r="J444" s="303"/>
      <c r="K444" s="286"/>
      <c r="L444" s="10"/>
      <c r="M444" s="288"/>
      <c r="N444" s="290"/>
      <c r="O444" s="247"/>
      <c r="P444" s="193" t="str">
        <f>G444</f>
        <v>Б</v>
      </c>
      <c r="Q444" s="193" t="str">
        <f>H444</f>
        <v>Ж</v>
      </c>
      <c r="R444" s="191" t="str">
        <f>I444</f>
        <v>У</v>
      </c>
      <c r="S444" s="290"/>
      <c r="T444" s="279"/>
    </row>
    <row r="445" spans="1:20" ht="27" customHeight="1" x14ac:dyDescent="0.3">
      <c r="A445" s="44" t="s">
        <v>5</v>
      </c>
      <c r="B445" s="280" t="str">
        <f>'меню пригот блюд'!B439:E439</f>
        <v>Каша молочная жидкая ячневая</v>
      </c>
      <c r="C445" s="280"/>
      <c r="D445" s="280"/>
      <c r="E445" s="280"/>
      <c r="F445" s="40">
        <f>'меню пригот блюд'!F439</f>
        <v>130</v>
      </c>
      <c r="G445" s="40">
        <v>2.34</v>
      </c>
      <c r="H445" s="17">
        <v>7.26</v>
      </c>
      <c r="I445" s="40">
        <v>15.41</v>
      </c>
      <c r="J445" s="17">
        <f>'меню пригот блюд'!J439</f>
        <v>159.38999999999999</v>
      </c>
      <c r="K445" s="79" t="s">
        <v>60</v>
      </c>
      <c r="L445" s="11"/>
      <c r="M445" s="63" t="s">
        <v>5</v>
      </c>
      <c r="N445" s="64" t="str">
        <f>B445</f>
        <v>Каша молочная жидкая ячневая</v>
      </c>
      <c r="O445" s="68">
        <f>'меню пригот блюд'!O439</f>
        <v>150</v>
      </c>
      <c r="P445" s="67">
        <v>2.6</v>
      </c>
      <c r="Q445" s="68">
        <v>8.69</v>
      </c>
      <c r="R445" s="67">
        <v>17.21</v>
      </c>
      <c r="S445" s="68">
        <f>'меню пригот блюд'!S439</f>
        <v>173.86</v>
      </c>
      <c r="T445" s="83" t="str">
        <f>K445</f>
        <v>7.4</v>
      </c>
    </row>
    <row r="446" spans="1:20" ht="22.5" customHeight="1" x14ac:dyDescent="0.3">
      <c r="A446" s="45"/>
      <c r="B446" s="281" t="str">
        <f>'меню пригот блюд'!B440:E440</f>
        <v>Чай с сахаром</v>
      </c>
      <c r="C446" s="281"/>
      <c r="D446" s="281"/>
      <c r="E446" s="281"/>
      <c r="F446" s="18">
        <f>'меню пригот блюд'!F440</f>
        <v>150</v>
      </c>
      <c r="G446" s="18">
        <v>2E-3</v>
      </c>
      <c r="H446" s="33"/>
      <c r="I446" s="18">
        <v>5.2709999999999999</v>
      </c>
      <c r="J446" s="33">
        <f>'меню пригот блюд'!J440</f>
        <v>21.507999999999999</v>
      </c>
      <c r="K446" s="80" t="s">
        <v>48</v>
      </c>
      <c r="L446" s="12"/>
      <c r="M446" s="45"/>
      <c r="N446" s="65" t="str">
        <f>B446</f>
        <v>Чай с сахаром</v>
      </c>
      <c r="O446" s="18">
        <f>'меню пригот блюд'!O440</f>
        <v>180</v>
      </c>
      <c r="P446" s="33">
        <v>2E-3</v>
      </c>
      <c r="Q446" s="18"/>
      <c r="R446" s="33" t="s">
        <v>50</v>
      </c>
      <c r="S446" s="18">
        <f>'меню пригот блюд'!S440</f>
        <v>28.841999999999999</v>
      </c>
      <c r="T446" s="84" t="str">
        <f>K446</f>
        <v>7.43</v>
      </c>
    </row>
    <row r="447" spans="1:20" ht="24" customHeight="1" x14ac:dyDescent="0.3">
      <c r="A447" s="45"/>
      <c r="B447" s="281" t="str">
        <f>'меню пригот блюд'!B441:E441</f>
        <v>Батон  (пшеничный)</v>
      </c>
      <c r="C447" s="281"/>
      <c r="D447" s="281"/>
      <c r="E447" s="281"/>
      <c r="F447" s="18">
        <f>'меню пригот блюд'!F441</f>
        <v>30</v>
      </c>
      <c r="G447" s="18">
        <v>2.25</v>
      </c>
      <c r="H447" s="33">
        <v>0.87</v>
      </c>
      <c r="I447" s="18">
        <v>15.27</v>
      </c>
      <c r="J447" s="101">
        <f>'меню пригот блюд'!J441</f>
        <v>79.2</v>
      </c>
      <c r="K447" s="80" t="s">
        <v>37</v>
      </c>
      <c r="L447" s="12"/>
      <c r="M447" s="45"/>
      <c r="N447" s="65" t="str">
        <f>B447</f>
        <v>Батон  (пшеничный)</v>
      </c>
      <c r="O447" s="18">
        <f>'меню пригот блюд'!O441</f>
        <v>40</v>
      </c>
      <c r="P447" s="33">
        <v>3</v>
      </c>
      <c r="Q447" s="18">
        <v>1.1599999999999999</v>
      </c>
      <c r="R447" s="33">
        <v>20.36</v>
      </c>
      <c r="S447" s="18">
        <f>'меню пригот блюд'!S441</f>
        <v>105.6</v>
      </c>
      <c r="T447" s="84" t="str">
        <f>K447</f>
        <v>7.8.2</v>
      </c>
    </row>
    <row r="448" spans="1:20" ht="20.25" customHeight="1" thickBot="1" x14ac:dyDescent="0.35">
      <c r="A448" s="45"/>
      <c r="B448" s="282" t="str">
        <f>'меню пригот блюд'!B442:E442</f>
        <v>Масло сливочное</v>
      </c>
      <c r="C448" s="283"/>
      <c r="D448" s="283"/>
      <c r="E448" s="284"/>
      <c r="F448" s="18">
        <f>'меню пригот блюд'!F442</f>
        <v>5</v>
      </c>
      <c r="G448" s="18"/>
      <c r="H448" s="33"/>
      <c r="I448" s="18"/>
      <c r="J448" s="101">
        <f>'меню пригот блюд'!J442</f>
        <v>33.1</v>
      </c>
      <c r="K448" s="80"/>
      <c r="L448" s="12"/>
      <c r="M448" s="45"/>
      <c r="N448" s="65" t="str">
        <f>B448</f>
        <v>Масло сливочное</v>
      </c>
      <c r="O448" s="18">
        <f>'меню пригот блюд'!O442</f>
        <v>6</v>
      </c>
      <c r="P448" s="33"/>
      <c r="Q448" s="18"/>
      <c r="R448" s="33"/>
      <c r="S448" s="18">
        <f>'меню пригот блюд'!S442</f>
        <v>39.72</v>
      </c>
      <c r="T448" s="84">
        <f>K448</f>
        <v>0</v>
      </c>
    </row>
    <row r="449" spans="1:20" ht="27" hidden="1" customHeight="1" thickBot="1" x14ac:dyDescent="0.35">
      <c r="A449" s="46"/>
      <c r="B449" s="282"/>
      <c r="C449" s="283"/>
      <c r="D449" s="283"/>
      <c r="E449" s="284"/>
      <c r="F449" s="196"/>
      <c r="G449" s="48"/>
      <c r="H449" s="34"/>
      <c r="I449" s="48"/>
      <c r="J449" s="47"/>
      <c r="K449" s="81"/>
      <c r="L449" s="12"/>
      <c r="M449" s="46"/>
      <c r="N449" s="66">
        <f>B449</f>
        <v>0</v>
      </c>
      <c r="O449" s="48"/>
      <c r="P449" s="34"/>
      <c r="Q449" s="48"/>
      <c r="R449" s="34"/>
      <c r="S449" s="48"/>
      <c r="T449" s="85">
        <f>K449</f>
        <v>0</v>
      </c>
    </row>
    <row r="450" spans="1:20" ht="21.75" customHeight="1" thickBot="1" x14ac:dyDescent="0.35">
      <c r="A450" s="272" t="s">
        <v>8</v>
      </c>
      <c r="B450" s="273"/>
      <c r="C450" s="273"/>
      <c r="D450" s="273"/>
      <c r="E450" s="274"/>
      <c r="F450" s="42">
        <f>SUM(F445:F449)</f>
        <v>315</v>
      </c>
      <c r="G450" s="42">
        <f>SUM(G445:G449)</f>
        <v>4.5919999999999996</v>
      </c>
      <c r="H450" s="42">
        <f>SUM(H445:H449)</f>
        <v>8.129999999999999</v>
      </c>
      <c r="I450" s="42">
        <f>SUM(I445:I449)</f>
        <v>35.951000000000001</v>
      </c>
      <c r="J450" s="49">
        <f>SUM(J445:J449)</f>
        <v>293.19800000000004</v>
      </c>
      <c r="K450" s="21"/>
      <c r="L450" s="13"/>
      <c r="M450" s="272" t="s">
        <v>8</v>
      </c>
      <c r="N450" s="274"/>
      <c r="O450" s="42">
        <f>SUM(O445:O449)</f>
        <v>376</v>
      </c>
      <c r="P450" s="50">
        <f>SUM(P445:P449)</f>
        <v>5.6020000000000003</v>
      </c>
      <c r="Q450" s="42">
        <f>SUM(Q445:Q449)</f>
        <v>9.85</v>
      </c>
      <c r="R450" s="103">
        <f>SUM(R445:R449)</f>
        <v>37.57</v>
      </c>
      <c r="S450" s="103">
        <f>SUM(S445:S449)</f>
        <v>348.02200000000005</v>
      </c>
      <c r="T450" s="86"/>
    </row>
    <row r="451" spans="1:20" ht="78.599999999999994" hidden="1" thickBot="1" x14ac:dyDescent="0.35">
      <c r="A451" s="62" t="s">
        <v>9</v>
      </c>
      <c r="B451" s="275"/>
      <c r="C451" s="276"/>
      <c r="D451" s="276"/>
      <c r="E451" s="277"/>
      <c r="F451" s="43"/>
      <c r="G451" s="43"/>
      <c r="H451" s="36"/>
      <c r="I451" s="43"/>
      <c r="J451" s="36"/>
      <c r="K451" s="82" t="s">
        <v>40</v>
      </c>
      <c r="L451" s="11"/>
      <c r="M451" s="69" t="s">
        <v>9</v>
      </c>
      <c r="N451" s="70">
        <f>B451</f>
        <v>0</v>
      </c>
      <c r="O451" s="43"/>
      <c r="P451" s="43"/>
      <c r="Q451" s="71"/>
      <c r="R451" s="43"/>
      <c r="S451" s="43"/>
      <c r="T451" s="83" t="str">
        <f>K451</f>
        <v>8.2.1</v>
      </c>
    </row>
    <row r="452" spans="1:20" ht="16.2" hidden="1" thickBot="1" x14ac:dyDescent="0.35">
      <c r="A452" s="8"/>
      <c r="B452" s="267"/>
      <c r="C452" s="267"/>
      <c r="D452" s="267"/>
      <c r="E452" s="268"/>
      <c r="F452" s="20"/>
      <c r="G452" s="20"/>
      <c r="H452" s="194"/>
      <c r="I452" s="14"/>
      <c r="J452" s="14"/>
      <c r="K452" s="22"/>
      <c r="L452" s="5"/>
      <c r="M452" s="8"/>
      <c r="N452" s="23"/>
      <c r="O452" s="23"/>
      <c r="P452" s="24"/>
      <c r="Q452" s="24"/>
      <c r="R452" s="24"/>
      <c r="S452" s="213"/>
      <c r="T452" s="87"/>
    </row>
    <row r="453" spans="1:20" ht="24" hidden="1" customHeight="1" thickBot="1" x14ac:dyDescent="0.35">
      <c r="A453" s="248" t="s">
        <v>10</v>
      </c>
      <c r="B453" s="258"/>
      <c r="C453" s="258"/>
      <c r="D453" s="258"/>
      <c r="E453" s="249"/>
      <c r="F453" s="52">
        <f>SUM(F451:F452)</f>
        <v>0</v>
      </c>
      <c r="G453" s="27">
        <f>SUM(G451:G452)</f>
        <v>0</v>
      </c>
      <c r="H453" s="27"/>
      <c r="I453" s="53">
        <f>SUM(I451:I452)</f>
        <v>0</v>
      </c>
      <c r="J453" s="53">
        <f>SUM(J451:J452)</f>
        <v>0</v>
      </c>
      <c r="K453" s="27"/>
      <c r="L453" s="3"/>
      <c r="M453" s="248" t="s">
        <v>10</v>
      </c>
      <c r="N453" s="258"/>
      <c r="O453" s="15">
        <f>SUM(O451:O452)</f>
        <v>0</v>
      </c>
      <c r="P453" s="27">
        <f>SUM(P451:P452)</f>
        <v>0</v>
      </c>
      <c r="Q453" s="37"/>
      <c r="R453" s="27">
        <f>SUM(R451:R452)</f>
        <v>0</v>
      </c>
      <c r="S453" s="53">
        <f>SUM(S451:S452)</f>
        <v>0</v>
      </c>
      <c r="T453" s="86"/>
    </row>
    <row r="454" spans="1:20" ht="23.25" customHeight="1" x14ac:dyDescent="0.3">
      <c r="A454" s="59" t="s">
        <v>15</v>
      </c>
      <c r="B454" s="266" t="str">
        <f>'меню пригот блюд'!B448:E448</f>
        <v>Морковь отварная</v>
      </c>
      <c r="C454" s="267"/>
      <c r="D454" s="267"/>
      <c r="E454" s="268"/>
      <c r="F454" s="25">
        <f>'меню пригот блюд'!F448</f>
        <v>15</v>
      </c>
      <c r="G454" s="25">
        <v>0.26</v>
      </c>
      <c r="H454" s="25">
        <v>0.02</v>
      </c>
      <c r="I454" s="56">
        <v>1.38</v>
      </c>
      <c r="J454" s="25">
        <f>'меню пригот блюд'!J448</f>
        <v>6.4</v>
      </c>
      <c r="K454" s="89" t="s">
        <v>53</v>
      </c>
      <c r="L454" s="5"/>
      <c r="M454" s="72" t="s">
        <v>15</v>
      </c>
      <c r="N454" s="73" t="str">
        <f t="shared" ref="N454:N461" si="18">B454</f>
        <v>Морковь отварная</v>
      </c>
      <c r="O454" s="77">
        <f>'меню пригот блюд'!O448</f>
        <v>20</v>
      </c>
      <c r="P454" s="77">
        <v>0.34</v>
      </c>
      <c r="Q454" s="76">
        <v>0.03</v>
      </c>
      <c r="R454" s="77">
        <v>1.79</v>
      </c>
      <c r="S454" s="77">
        <f>'меню пригот блюд'!S448</f>
        <v>8.32</v>
      </c>
      <c r="T454" s="83" t="str">
        <f>K454</f>
        <v>4.10</v>
      </c>
    </row>
    <row r="455" spans="1:20" ht="24" customHeight="1" x14ac:dyDescent="0.3">
      <c r="A455" s="60"/>
      <c r="B455" s="252" t="str">
        <f>'меню пригот блюд'!B449:E449</f>
        <v>Суп с рыбными консервами</v>
      </c>
      <c r="C455" s="253"/>
      <c r="D455" s="253"/>
      <c r="E455" s="254"/>
      <c r="F455" s="19">
        <f>'меню пригот блюд'!F449</f>
        <v>150</v>
      </c>
      <c r="G455" s="97">
        <v>6.5</v>
      </c>
      <c r="H455" s="97">
        <v>3.9</v>
      </c>
      <c r="I455" s="98">
        <v>12.9</v>
      </c>
      <c r="J455" s="96">
        <f>'меню пригот блюд'!J449</f>
        <v>125</v>
      </c>
      <c r="K455" s="90" t="s">
        <v>79</v>
      </c>
      <c r="L455" s="3"/>
      <c r="M455" s="28"/>
      <c r="N455" s="74" t="str">
        <f t="shared" si="18"/>
        <v>Суп с рыбными консервами</v>
      </c>
      <c r="O455" s="19">
        <f>'меню пригот блюд'!O449</f>
        <v>180</v>
      </c>
      <c r="P455" s="19">
        <v>8.8000000000000007</v>
      </c>
      <c r="Q455" s="39">
        <v>5.3</v>
      </c>
      <c r="R455" s="19">
        <v>15.4</v>
      </c>
      <c r="S455" s="19">
        <f>'меню пригот блюд'!S449</f>
        <v>154.1</v>
      </c>
      <c r="T455" s="83" t="str">
        <f>K455</f>
        <v>2.13.3</v>
      </c>
    </row>
    <row r="456" spans="1:20" ht="39" customHeight="1" x14ac:dyDescent="0.3">
      <c r="A456" s="60"/>
      <c r="B456" s="252" t="str">
        <f>'меню пригот блюд'!B450:E450</f>
        <v>Тефтели из курицы с рисом ("Ежики") в соусе</v>
      </c>
      <c r="C456" s="253"/>
      <c r="D456" s="253"/>
      <c r="E456" s="254"/>
      <c r="F456" s="19">
        <f>'меню пригот блюд'!F450</f>
        <v>50</v>
      </c>
      <c r="G456" s="97">
        <f>9.59-0.23</f>
        <v>9.36</v>
      </c>
      <c r="H456" s="97">
        <f>7.9-0.57</f>
        <v>7.33</v>
      </c>
      <c r="I456" s="98">
        <f>10.68-1.32</f>
        <v>9.36</v>
      </c>
      <c r="J456" s="96">
        <f>'меню пригот блюд'!J450</f>
        <v>155.08000000000001</v>
      </c>
      <c r="K456" s="90" t="s">
        <v>81</v>
      </c>
      <c r="L456" s="6"/>
      <c r="M456" s="28"/>
      <c r="N456" s="74" t="str">
        <f t="shared" si="18"/>
        <v>Тефтели из курицы с рисом ("Ежики") в соусе</v>
      </c>
      <c r="O456" s="19">
        <f>'меню пригот блюд'!O450</f>
        <v>60</v>
      </c>
      <c r="P456" s="19">
        <f>11.8-0.42</f>
        <v>11.38</v>
      </c>
      <c r="Q456" s="39">
        <f>9.91-1.14</f>
        <v>8.77</v>
      </c>
      <c r="R456" s="19">
        <f>15.12-2.48</f>
        <v>12.639999999999999</v>
      </c>
      <c r="S456" s="19">
        <f>'меню пригот блюд'!S450</f>
        <v>201.16</v>
      </c>
      <c r="T456" s="95" t="str">
        <f t="shared" ref="T456:T461" si="19">K456</f>
        <v>3.30</v>
      </c>
    </row>
    <row r="457" spans="1:20" ht="24.75" customHeight="1" x14ac:dyDescent="0.3">
      <c r="A457" s="60"/>
      <c r="B457" s="252" t="str">
        <f>'меню пригот блюд'!B451:E451</f>
        <v>Соус томатный</v>
      </c>
      <c r="C457" s="253"/>
      <c r="D457" s="253"/>
      <c r="E457" s="254"/>
      <c r="F457" s="19">
        <f>'меню пригот блюд'!F451</f>
        <v>25</v>
      </c>
      <c r="G457" s="97">
        <v>0.23</v>
      </c>
      <c r="H457" s="97">
        <v>0.56999999999999995</v>
      </c>
      <c r="I457" s="98">
        <v>1.32</v>
      </c>
      <c r="J457" s="19">
        <f>'меню пригот блюд'!J451</f>
        <v>11.38</v>
      </c>
      <c r="K457" s="90" t="s">
        <v>44</v>
      </c>
      <c r="L457" s="6"/>
      <c r="M457" s="28"/>
      <c r="N457" s="74" t="str">
        <f t="shared" si="18"/>
        <v>Соус томатный</v>
      </c>
      <c r="O457" s="19">
        <f>'меню пригот блюд'!O451</f>
        <v>30</v>
      </c>
      <c r="P457" s="19">
        <v>0.42</v>
      </c>
      <c r="Q457" s="39">
        <v>1.1399999999999999</v>
      </c>
      <c r="R457" s="19">
        <v>2.48</v>
      </c>
      <c r="S457" s="19">
        <f>'меню пригот блюд'!S451</f>
        <v>21.91</v>
      </c>
      <c r="T457" s="95" t="str">
        <f t="shared" si="19"/>
        <v>5.8</v>
      </c>
    </row>
    <row r="458" spans="1:20" ht="24" customHeight="1" x14ac:dyDescent="0.3">
      <c r="A458" s="60"/>
      <c r="B458" s="252" t="str">
        <f>'меню пригот блюд'!B452:E452</f>
        <v>Капуста свежая тушеная</v>
      </c>
      <c r="C458" s="253"/>
      <c r="D458" s="253"/>
      <c r="E458" s="254"/>
      <c r="F458" s="19">
        <f>'меню пригот блюд'!F452</f>
        <v>100</v>
      </c>
      <c r="G458" s="97">
        <v>2.4809999999999999</v>
      </c>
      <c r="H458" s="97">
        <v>3.4180000000000001</v>
      </c>
      <c r="I458" s="98">
        <v>10.587</v>
      </c>
      <c r="J458" s="19">
        <f>'меню пригот блюд'!J452</f>
        <v>77.775999999999996</v>
      </c>
      <c r="K458" s="90" t="s">
        <v>83</v>
      </c>
      <c r="L458" s="6"/>
      <c r="M458" s="60"/>
      <c r="N458" s="74" t="str">
        <f t="shared" si="18"/>
        <v>Капуста свежая тушеная</v>
      </c>
      <c r="O458" s="19">
        <f>'меню пригот блюд'!O452</f>
        <v>100</v>
      </c>
      <c r="P458" s="19">
        <v>2.673</v>
      </c>
      <c r="Q458" s="39">
        <v>4.3099999999999996</v>
      </c>
      <c r="R458" s="19">
        <v>12.112</v>
      </c>
      <c r="S458" s="19">
        <f>'меню пригот блюд'!S452</f>
        <v>93.614000000000004</v>
      </c>
      <c r="T458" s="95" t="str">
        <f t="shared" si="19"/>
        <v>4.18</v>
      </c>
    </row>
    <row r="459" spans="1:20" ht="24" customHeight="1" x14ac:dyDescent="0.3">
      <c r="A459" s="60"/>
      <c r="B459" s="252" t="str">
        <f>'меню пригот блюд'!B453:E453</f>
        <v>Сок фруктовый</v>
      </c>
      <c r="C459" s="253"/>
      <c r="D459" s="253"/>
      <c r="E459" s="254"/>
      <c r="F459" s="19">
        <f>'меню пригот блюд'!F453</f>
        <v>100</v>
      </c>
      <c r="G459" s="97">
        <v>0.1</v>
      </c>
      <c r="H459" s="97"/>
      <c r="I459" s="98">
        <v>12</v>
      </c>
      <c r="J459" s="19">
        <f>'меню пригот блюд'!J453</f>
        <v>50</v>
      </c>
      <c r="K459" s="90" t="s">
        <v>85</v>
      </c>
      <c r="L459" s="6"/>
      <c r="M459" s="28"/>
      <c r="N459" s="74" t="str">
        <f t="shared" si="18"/>
        <v>Сок фруктовый</v>
      </c>
      <c r="O459" s="19">
        <f>'меню пригот блюд'!O453</f>
        <v>130</v>
      </c>
      <c r="P459" s="19">
        <v>0.13</v>
      </c>
      <c r="Q459" s="39"/>
      <c r="R459" s="19">
        <v>15.6</v>
      </c>
      <c r="S459" s="19">
        <f>'меню пригот блюд'!S453</f>
        <v>65</v>
      </c>
      <c r="T459" s="95" t="str">
        <f t="shared" si="19"/>
        <v>7.8</v>
      </c>
    </row>
    <row r="460" spans="1:20" ht="24" customHeight="1" x14ac:dyDescent="0.3">
      <c r="A460" s="60"/>
      <c r="B460" s="252" t="str">
        <f>'меню пригот блюд'!B454:E454</f>
        <v>Хлеб пшеничный</v>
      </c>
      <c r="C460" s="253"/>
      <c r="D460" s="253"/>
      <c r="E460" s="254"/>
      <c r="F460" s="19">
        <f>'меню пригот блюд'!F454</f>
        <v>30</v>
      </c>
      <c r="G460" s="97">
        <v>2.4300000000000002</v>
      </c>
      <c r="H460" s="97">
        <v>0.3</v>
      </c>
      <c r="I460" s="98">
        <v>14.64</v>
      </c>
      <c r="J460" s="19">
        <f>'меню пригот блюд'!J454</f>
        <v>72.599999999999994</v>
      </c>
      <c r="K460" s="90" t="s">
        <v>37</v>
      </c>
      <c r="L460" s="6"/>
      <c r="M460" s="60"/>
      <c r="N460" s="74" t="str">
        <f t="shared" si="18"/>
        <v>Хлеб пшеничный</v>
      </c>
      <c r="O460" s="19">
        <f>'меню пригот блюд'!O454</f>
        <v>40</v>
      </c>
      <c r="P460" s="19">
        <v>3.24</v>
      </c>
      <c r="Q460" s="39">
        <v>0.4</v>
      </c>
      <c r="R460" s="19">
        <v>16.52</v>
      </c>
      <c r="S460" s="19">
        <f>'меню пригот блюд'!S454</f>
        <v>96.8</v>
      </c>
      <c r="T460" s="95" t="str">
        <f t="shared" si="19"/>
        <v>7.8.2</v>
      </c>
    </row>
    <row r="461" spans="1:20" ht="27" customHeight="1" thickBot="1" x14ac:dyDescent="0.35">
      <c r="A461" s="61"/>
      <c r="B461" s="255" t="str">
        <f>'меню пригот блюд'!B455:E455</f>
        <v>Хлеб ржаной</v>
      </c>
      <c r="C461" s="256"/>
      <c r="D461" s="256"/>
      <c r="E461" s="257"/>
      <c r="F461" s="115">
        <f>'меню пригот блюд'!F455</f>
        <v>30</v>
      </c>
      <c r="G461" s="99">
        <v>3.9</v>
      </c>
      <c r="H461" s="99">
        <v>0.9</v>
      </c>
      <c r="I461" s="100">
        <v>12</v>
      </c>
      <c r="J461" s="78">
        <f>'меню пригот блюд'!J455</f>
        <v>75</v>
      </c>
      <c r="K461" s="90" t="s">
        <v>37</v>
      </c>
      <c r="L461" s="6"/>
      <c r="M461" s="29"/>
      <c r="N461" s="75" t="str">
        <f t="shared" si="18"/>
        <v>Хлеб ржаной</v>
      </c>
      <c r="O461" s="78">
        <f>'меню пригот блюд'!O455</f>
        <v>40</v>
      </c>
      <c r="P461" s="108">
        <v>5.2</v>
      </c>
      <c r="Q461" s="109">
        <v>1.2</v>
      </c>
      <c r="R461" s="108">
        <v>16</v>
      </c>
      <c r="S461" s="110">
        <f>'меню пригот блюд'!S455</f>
        <v>10</v>
      </c>
      <c r="T461" s="95" t="str">
        <f t="shared" si="19"/>
        <v>7.8.2</v>
      </c>
    </row>
    <row r="462" spans="1:20" ht="23.25" customHeight="1" thickBot="1" x14ac:dyDescent="0.35">
      <c r="A462" s="248" t="s">
        <v>11</v>
      </c>
      <c r="B462" s="258"/>
      <c r="C462" s="258"/>
      <c r="D462" s="258"/>
      <c r="E462" s="249"/>
      <c r="F462" s="214">
        <f>SUM(F454:F461)</f>
        <v>500</v>
      </c>
      <c r="G462" s="52">
        <f>SUM(G454:G461)</f>
        <v>25.260999999999996</v>
      </c>
      <c r="H462" s="27">
        <f>SUM(H454:H461)</f>
        <v>16.437999999999999</v>
      </c>
      <c r="I462" s="53">
        <f>SUM(I454:I461)</f>
        <v>74.186999999999998</v>
      </c>
      <c r="J462" s="37">
        <f>SUM(J454:J461)</f>
        <v>573.23599999999999</v>
      </c>
      <c r="K462" s="92"/>
      <c r="L462" s="6"/>
      <c r="M462" s="248" t="s">
        <v>11</v>
      </c>
      <c r="N462" s="259"/>
      <c r="O462" s="27">
        <f>SUM(O454:O461)</f>
        <v>600</v>
      </c>
      <c r="P462" s="27">
        <f>SUM(P454:P461)</f>
        <v>32.183000000000007</v>
      </c>
      <c r="Q462" s="37">
        <f>SUM(Q454:Q461)</f>
        <v>21.15</v>
      </c>
      <c r="R462" s="27">
        <f>SUM(R454:R461)</f>
        <v>92.542000000000002</v>
      </c>
      <c r="S462" s="53">
        <f>SUM(S454:S461)</f>
        <v>650.904</v>
      </c>
      <c r="T462" s="86"/>
    </row>
    <row r="463" spans="1:20" ht="24" customHeight="1" x14ac:dyDescent="0.3">
      <c r="A463" s="72" t="s">
        <v>12</v>
      </c>
      <c r="B463" s="260" t="str">
        <f>'меню пригот блюд'!B457:E457</f>
        <v>Ватрушка с повидлом</v>
      </c>
      <c r="C463" s="261"/>
      <c r="D463" s="261"/>
      <c r="E463" s="262"/>
      <c r="F463" s="77">
        <f>'меню пригот блюд'!F457</f>
        <v>81</v>
      </c>
      <c r="G463" s="77">
        <v>4.92</v>
      </c>
      <c r="H463" s="113">
        <v>3.11</v>
      </c>
      <c r="I463" s="77">
        <v>39.36</v>
      </c>
      <c r="J463" s="113">
        <v>219.45</v>
      </c>
      <c r="K463" s="114" t="s">
        <v>87</v>
      </c>
      <c r="L463" s="5"/>
      <c r="M463" s="72" t="str">
        <f>A463</f>
        <v>Полдник</v>
      </c>
      <c r="N463" s="73" t="str">
        <f>B463</f>
        <v>Ватрушка с повидлом</v>
      </c>
      <c r="O463" s="77">
        <f>'меню пригот блюд'!O457</f>
        <v>94</v>
      </c>
      <c r="P463" s="51">
        <v>5.52</v>
      </c>
      <c r="Q463" s="76">
        <v>6.85</v>
      </c>
      <c r="R463" s="51">
        <v>45.11</v>
      </c>
      <c r="S463" s="77">
        <f>'меню пригот блюд'!S457</f>
        <v>286.91000000000003</v>
      </c>
      <c r="T463" s="83" t="str">
        <f>K463</f>
        <v>6.7</v>
      </c>
    </row>
    <row r="464" spans="1:20" ht="22.5" customHeight="1" x14ac:dyDescent="0.3">
      <c r="A464" s="111"/>
      <c r="B464" s="263" t="str">
        <f>'меню пригот блюд'!B458:E458</f>
        <v>Фрукты свежие</v>
      </c>
      <c r="C464" s="264"/>
      <c r="D464" s="264"/>
      <c r="E464" s="265"/>
      <c r="F464" s="20">
        <f>'меню пригот блюд'!F458</f>
        <v>53</v>
      </c>
      <c r="G464" s="20"/>
      <c r="H464" s="194"/>
      <c r="I464" s="20"/>
      <c r="J464" s="194">
        <f>'меню пригот блюд'!J458</f>
        <v>27.6</v>
      </c>
      <c r="K464" s="89"/>
      <c r="L464" s="5"/>
      <c r="M464" s="112"/>
      <c r="N464" s="73" t="str">
        <f>B464</f>
        <v>Фрукты свежие</v>
      </c>
      <c r="O464" s="51">
        <f>'меню пригот блюд'!O458</f>
        <v>62</v>
      </c>
      <c r="P464" s="51"/>
      <c r="Q464" s="76"/>
      <c r="R464" s="51"/>
      <c r="S464" s="51">
        <f>'меню пригот блюд'!S458</f>
        <v>32.200000000000003</v>
      </c>
      <c r="T464" s="83">
        <f>K464</f>
        <v>0</v>
      </c>
    </row>
    <row r="465" spans="1:20" ht="15.6" hidden="1" x14ac:dyDescent="0.3">
      <c r="A465" s="60"/>
      <c r="B465" s="252"/>
      <c r="C465" s="253"/>
      <c r="D465" s="253"/>
      <c r="E465" s="254"/>
      <c r="F465" s="19"/>
      <c r="G465" s="19"/>
      <c r="H465" s="39"/>
      <c r="I465" s="19"/>
      <c r="J465" s="39"/>
      <c r="K465" s="90"/>
      <c r="L465" s="6"/>
      <c r="M465" s="60"/>
      <c r="N465" s="74">
        <f>B465</f>
        <v>0</v>
      </c>
      <c r="O465" s="19"/>
      <c r="P465" s="19"/>
      <c r="Q465" s="39"/>
      <c r="R465" s="19"/>
      <c r="S465" s="19"/>
      <c r="T465" s="83">
        <f>K465</f>
        <v>0</v>
      </c>
    </row>
    <row r="466" spans="1:20" ht="31.5" customHeight="1" thickBot="1" x14ac:dyDescent="0.35">
      <c r="A466" s="60"/>
      <c r="B466" s="295" t="str">
        <f>'меню пригот блюд'!B460:E460</f>
        <v>Кисломолочный напиток "Снежок"</v>
      </c>
      <c r="C466" s="295"/>
      <c r="D466" s="295"/>
      <c r="E466" s="295"/>
      <c r="F466" s="19">
        <f>'меню пригот блюд'!F460</f>
        <v>120</v>
      </c>
      <c r="G466" s="19">
        <v>3.4</v>
      </c>
      <c r="H466" s="39">
        <v>3.15</v>
      </c>
      <c r="I466" s="19">
        <v>13.61</v>
      </c>
      <c r="J466" s="39">
        <f>'меню пригот блюд'!J460</f>
        <v>99.54</v>
      </c>
      <c r="K466" s="90" t="s">
        <v>89</v>
      </c>
      <c r="L466" s="6"/>
      <c r="M466" s="60"/>
      <c r="N466" s="74" t="str">
        <f>B466</f>
        <v>Кисломолочный напиток "Снежок"</v>
      </c>
      <c r="O466" s="19">
        <f>'меню пригот блюд'!O460</f>
        <v>150</v>
      </c>
      <c r="P466" s="19">
        <v>4.2699999999999996</v>
      </c>
      <c r="Q466" s="39">
        <v>3.95</v>
      </c>
      <c r="R466" s="19">
        <v>17.059999999999999</v>
      </c>
      <c r="S466" s="19">
        <f>'меню пригот блюд'!S460</f>
        <v>124.82</v>
      </c>
      <c r="T466" s="83" t="str">
        <f>K466</f>
        <v>7.7.1</v>
      </c>
    </row>
    <row r="467" spans="1:20" ht="16.2" hidden="1" thickBot="1" x14ac:dyDescent="0.35">
      <c r="A467" s="61"/>
      <c r="B467" s="291"/>
      <c r="C467" s="292"/>
      <c r="D467" s="292"/>
      <c r="E467" s="293"/>
      <c r="F467" s="26"/>
      <c r="G467" s="54"/>
      <c r="H467" s="58"/>
      <c r="I467" s="54"/>
      <c r="J467" s="57"/>
      <c r="K467" s="93"/>
      <c r="L467" s="6"/>
      <c r="M467" s="61"/>
      <c r="N467" s="75"/>
      <c r="O467" s="61"/>
      <c r="P467" s="61"/>
      <c r="Q467" s="75"/>
      <c r="R467" s="61"/>
      <c r="S467" s="78"/>
      <c r="T467" s="83">
        <f>K467</f>
        <v>0</v>
      </c>
    </row>
    <row r="468" spans="1:20" ht="21" customHeight="1" thickBot="1" x14ac:dyDescent="0.35">
      <c r="A468" s="248" t="s">
        <v>13</v>
      </c>
      <c r="B468" s="258"/>
      <c r="C468" s="258"/>
      <c r="D468" s="258"/>
      <c r="E468" s="249"/>
      <c r="F468" s="27">
        <f>SUM(F463:F467)</f>
        <v>254</v>
      </c>
      <c r="G468" s="52">
        <f>SUM(G463:G467)</f>
        <v>8.32</v>
      </c>
      <c r="H468" s="27">
        <f>SUM(H463:H467)</f>
        <v>6.26</v>
      </c>
      <c r="I468" s="53">
        <f>SUM(I463:I467)</f>
        <v>52.97</v>
      </c>
      <c r="J468" s="27">
        <f>SUM(J463:J467)</f>
        <v>346.59</v>
      </c>
      <c r="K468" s="92"/>
      <c r="L468" s="6"/>
      <c r="M468" s="248" t="s">
        <v>13</v>
      </c>
      <c r="N468" s="249"/>
      <c r="O468" s="27">
        <f>SUM(O463:O467)</f>
        <v>306</v>
      </c>
      <c r="P468" s="52">
        <f>SUM(P463:P467)</f>
        <v>9.7899999999999991</v>
      </c>
      <c r="Q468" s="27">
        <f>SUM(Q463:Q467)</f>
        <v>10.8</v>
      </c>
      <c r="R468" s="53">
        <f>SUM(R463:R467)</f>
        <v>62.17</v>
      </c>
      <c r="S468" s="53">
        <f>SUM(S463:S467)</f>
        <v>443.93</v>
      </c>
      <c r="T468" s="86"/>
    </row>
    <row r="469" spans="1:20" ht="21" customHeight="1" thickBot="1" x14ac:dyDescent="0.35">
      <c r="A469" s="250" t="s">
        <v>17</v>
      </c>
      <c r="B469" s="251"/>
      <c r="C469" s="251"/>
      <c r="D469" s="251"/>
      <c r="E469" s="251"/>
      <c r="F469" s="104">
        <f>F450+F453+F462+F468</f>
        <v>1069</v>
      </c>
      <c r="G469" s="104">
        <f>G450+G453+G462+G468</f>
        <v>38.172999999999995</v>
      </c>
      <c r="H469" s="106">
        <f>H450+H453+H462+H468</f>
        <v>30.827999999999996</v>
      </c>
      <c r="I469" s="107">
        <f>I450+I453+I462+I468</f>
        <v>163.108</v>
      </c>
      <c r="J469" s="106">
        <f>J450+J453+J462+J468</f>
        <v>1213.0239999999999</v>
      </c>
      <c r="K469" s="94"/>
      <c r="L469" s="7"/>
      <c r="M469" s="250" t="str">
        <f>A469</f>
        <v>Итого за день:</v>
      </c>
      <c r="N469" s="251"/>
      <c r="O469" s="106">
        <f>O450+O453+O462+O468</f>
        <v>1282</v>
      </c>
      <c r="P469" s="105">
        <f>P450+P453+P462+P468</f>
        <v>47.57500000000001</v>
      </c>
      <c r="Q469" s="106">
        <f>Q450+Q453+Q462+Q468</f>
        <v>41.8</v>
      </c>
      <c r="R469" s="105">
        <f>R450+R453+R462+R468</f>
        <v>192.28199999999998</v>
      </c>
      <c r="S469" s="106">
        <f>S450+S453+S462+S468</f>
        <v>1442.856</v>
      </c>
      <c r="T469" s="88"/>
    </row>
    <row r="470" spans="1:20" x14ac:dyDescent="0.3">
      <c r="K470" s="7"/>
    </row>
    <row r="471" spans="1:20" x14ac:dyDescent="0.3">
      <c r="K471" s="7"/>
    </row>
    <row r="474" spans="1:20" ht="15.75" customHeight="1" x14ac:dyDescent="0.3">
      <c r="A474" s="270"/>
      <c r="B474" s="270"/>
      <c r="C474" s="270"/>
      <c r="D474" s="270"/>
      <c r="E474" s="270"/>
      <c r="F474" s="270"/>
      <c r="G474" s="270"/>
      <c r="H474" s="270"/>
      <c r="I474" s="270"/>
      <c r="J474" s="270"/>
      <c r="K474" s="1"/>
      <c r="L474" s="1"/>
      <c r="M474" s="270"/>
      <c r="N474" s="270"/>
      <c r="O474" s="270"/>
      <c r="P474" s="270"/>
      <c r="Q474" s="270"/>
      <c r="R474" s="270"/>
      <c r="S474" s="270"/>
    </row>
    <row r="475" spans="1:20" ht="15.75" customHeight="1" x14ac:dyDescent="0.3">
      <c r="A475" s="270" t="s">
        <v>92</v>
      </c>
      <c r="B475" s="270"/>
      <c r="C475" s="270"/>
      <c r="D475" s="270"/>
      <c r="E475" s="270"/>
      <c r="F475" s="270"/>
      <c r="G475" s="270"/>
      <c r="H475" s="270"/>
      <c r="I475" s="270"/>
      <c r="J475" s="270"/>
      <c r="K475" s="270"/>
      <c r="L475" s="3"/>
      <c r="O475" s="270" t="s">
        <v>92</v>
      </c>
      <c r="P475" s="270"/>
      <c r="Q475" s="270"/>
      <c r="R475" s="270"/>
      <c r="S475" s="270"/>
      <c r="T475" s="270"/>
    </row>
    <row r="476" spans="1:20" ht="15.75" customHeight="1" x14ac:dyDescent="0.3">
      <c r="A476" s="270" t="s">
        <v>93</v>
      </c>
      <c r="B476" s="270"/>
      <c r="C476" s="270"/>
      <c r="D476" s="270"/>
      <c r="E476" s="270"/>
      <c r="F476" s="270"/>
      <c r="G476" s="270"/>
      <c r="H476" s="270"/>
      <c r="I476" s="270"/>
      <c r="J476" s="270"/>
      <c r="K476" s="270"/>
      <c r="L476" s="3"/>
      <c r="N476" s="270" t="s">
        <v>93</v>
      </c>
      <c r="O476" s="270"/>
      <c r="P476" s="270"/>
      <c r="Q476" s="270"/>
      <c r="R476" s="270"/>
      <c r="S476" s="270"/>
      <c r="T476" s="270"/>
    </row>
    <row r="477" spans="1:20" ht="15.75" customHeight="1" x14ac:dyDescent="0.3">
      <c r="A477" s="270" t="s">
        <v>94</v>
      </c>
      <c r="B477" s="270"/>
      <c r="C477" s="270"/>
      <c r="D477" s="270"/>
      <c r="E477" s="270"/>
      <c r="F477" s="270"/>
      <c r="G477" s="270"/>
      <c r="H477" s="270"/>
      <c r="I477" s="270"/>
      <c r="J477" s="270"/>
      <c r="K477" s="270"/>
      <c r="L477" s="3"/>
      <c r="N477" s="270" t="s">
        <v>94</v>
      </c>
      <c r="O477" s="270"/>
      <c r="P477" s="270"/>
      <c r="Q477" s="270"/>
      <c r="R477" s="270"/>
      <c r="S477" s="270"/>
      <c r="T477" s="270"/>
    </row>
    <row r="478" spans="1:20" ht="15.75" customHeight="1" x14ac:dyDescent="0.3">
      <c r="A478" s="270" t="s">
        <v>95</v>
      </c>
      <c r="B478" s="270"/>
      <c r="C478" s="270"/>
      <c r="D478" s="270"/>
      <c r="E478" s="270"/>
      <c r="F478" s="270"/>
      <c r="G478" s="270"/>
      <c r="H478" s="270"/>
      <c r="I478" s="270"/>
      <c r="J478" s="270"/>
      <c r="K478" s="270"/>
      <c r="L478" s="3"/>
      <c r="N478" s="270" t="s">
        <v>96</v>
      </c>
      <c r="O478" s="270"/>
      <c r="P478" s="270"/>
      <c r="Q478" s="270"/>
      <c r="R478" s="270"/>
      <c r="S478" s="270"/>
      <c r="T478" s="270"/>
    </row>
    <row r="479" spans="1:20" ht="15.6" x14ac:dyDescent="0.3">
      <c r="A479" s="294"/>
      <c r="B479" s="294"/>
      <c r="C479" s="294"/>
      <c r="D479" s="294"/>
      <c r="E479" s="294"/>
      <c r="F479" s="294"/>
      <c r="G479" s="294"/>
      <c r="H479" s="2"/>
      <c r="I479" s="3"/>
      <c r="J479" s="3"/>
      <c r="K479" s="3"/>
      <c r="L479" s="3"/>
      <c r="Q479" s="294" t="s">
        <v>0</v>
      </c>
      <c r="R479" s="294"/>
      <c r="S479" s="294"/>
      <c r="T479" s="294"/>
    </row>
    <row r="480" spans="1:20" ht="15.6" x14ac:dyDescent="0.3">
      <c r="A480" s="294" t="str">
        <f>A437</f>
        <v>Меню приготавливаемых блюд</v>
      </c>
      <c r="B480" s="294"/>
      <c r="C480" s="294"/>
      <c r="D480" s="294"/>
      <c r="E480" s="294"/>
      <c r="F480" s="294"/>
      <c r="G480" s="294"/>
      <c r="H480" s="294"/>
      <c r="I480" s="294"/>
      <c r="J480" s="294"/>
      <c r="K480" s="294"/>
      <c r="L480" s="3"/>
      <c r="M480" s="294" t="str">
        <f>M437</f>
        <v>Меню приготавливаемых блюд</v>
      </c>
      <c r="N480" s="294"/>
      <c r="O480" s="294"/>
      <c r="P480" s="294"/>
      <c r="Q480" s="294"/>
      <c r="R480" s="294"/>
      <c r="S480" s="294"/>
      <c r="T480" s="294"/>
    </row>
    <row r="481" spans="1:20" ht="15.75" customHeight="1" x14ac:dyDescent="0.3">
      <c r="A481" s="294" t="s">
        <v>98</v>
      </c>
      <c r="B481" s="294"/>
      <c r="C481" s="294"/>
      <c r="D481" s="294"/>
      <c r="E481" s="294"/>
      <c r="F481" s="294"/>
      <c r="G481" s="294"/>
      <c r="H481" s="294"/>
      <c r="I481" s="294"/>
      <c r="J481" s="294"/>
      <c r="K481" s="294"/>
      <c r="L481" s="3"/>
      <c r="M481" s="294" t="s">
        <v>99</v>
      </c>
      <c r="N481" s="294"/>
      <c r="O481" s="294"/>
      <c r="P481" s="294"/>
      <c r="Q481" s="294"/>
      <c r="R481" s="294"/>
      <c r="S481" s="294"/>
      <c r="T481" s="294"/>
    </row>
    <row r="482" spans="1:20" ht="15.75" customHeight="1" x14ac:dyDescent="0.3">
      <c r="A482" s="294"/>
      <c r="B482" s="294"/>
      <c r="C482" s="294"/>
      <c r="D482" s="294"/>
      <c r="E482" s="294"/>
      <c r="F482" s="294"/>
      <c r="G482" s="294"/>
      <c r="H482" s="294"/>
      <c r="I482" s="294"/>
      <c r="J482" s="294"/>
      <c r="K482" s="201"/>
      <c r="L482" s="3"/>
      <c r="M482" s="201"/>
      <c r="N482" s="201"/>
      <c r="O482" s="201"/>
      <c r="P482" s="201"/>
      <c r="Q482" s="201"/>
      <c r="R482" s="201"/>
      <c r="S482" s="201"/>
      <c r="T482" s="201"/>
    </row>
    <row r="483" spans="1:20" ht="15.75" customHeight="1" x14ac:dyDescent="0.3">
      <c r="A483" s="296" t="s">
        <v>264</v>
      </c>
      <c r="B483" s="296"/>
      <c r="C483" s="296"/>
      <c r="D483" s="296"/>
      <c r="E483" s="296"/>
      <c r="F483" s="296"/>
      <c r="G483" s="296"/>
      <c r="H483" s="296"/>
      <c r="I483" s="296"/>
      <c r="J483" s="296"/>
      <c r="K483" s="1"/>
      <c r="L483" s="1"/>
      <c r="M483" s="296" t="str">
        <f>A483</f>
        <v>НЕДЕЛЯ 3 ДЕНЬ 11 ПОНЕДЕЛЬНИК</v>
      </c>
      <c r="N483" s="296"/>
      <c r="O483" s="296"/>
      <c r="P483" s="296"/>
      <c r="Q483" s="296"/>
      <c r="R483" s="296"/>
      <c r="S483" s="296"/>
    </row>
    <row r="484" spans="1:20" x14ac:dyDescent="0.3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4"/>
      <c r="L484" s="4"/>
      <c r="M484" s="233"/>
      <c r="N484" s="233"/>
      <c r="O484" s="233"/>
      <c r="P484" s="233"/>
      <c r="Q484" s="233"/>
      <c r="R484" s="233"/>
      <c r="S484" s="233"/>
    </row>
    <row r="485" spans="1:20" ht="21" thickBot="1" x14ac:dyDescent="0.35">
      <c r="A485" s="234" t="str">
        <f>A442</f>
        <v>ВОЗРАСТНАЯ КАТЕГОРИЯ от 1 года до 3 лет</v>
      </c>
      <c r="B485" s="234"/>
      <c r="C485" s="234"/>
      <c r="D485" s="234"/>
      <c r="E485" s="234"/>
      <c r="F485" s="234"/>
      <c r="G485" s="234"/>
      <c r="H485" s="234"/>
      <c r="I485" s="234"/>
      <c r="J485" s="234"/>
      <c r="K485" s="16"/>
      <c r="L485" s="9"/>
      <c r="M485" s="234" t="str">
        <f>M442</f>
        <v>ВОЗРАСТНАЯ КАТЕГОРИЯ от 3 лет до 6 лет</v>
      </c>
      <c r="N485" s="234"/>
      <c r="O485" s="234"/>
      <c r="P485" s="234"/>
      <c r="Q485" s="234"/>
      <c r="R485" s="234"/>
      <c r="S485" s="234"/>
    </row>
    <row r="486" spans="1:20" ht="20.25" customHeight="1" thickBot="1" x14ac:dyDescent="0.35">
      <c r="A486" s="235" t="s">
        <v>1</v>
      </c>
      <c r="B486" s="237" t="s">
        <v>4</v>
      </c>
      <c r="C486" s="238"/>
      <c r="D486" s="238"/>
      <c r="E486" s="239"/>
      <c r="F486" s="235" t="s">
        <v>2</v>
      </c>
      <c r="G486" s="243" t="s">
        <v>33</v>
      </c>
      <c r="H486" s="244"/>
      <c r="I486" s="244"/>
      <c r="J486" s="289" t="s">
        <v>3</v>
      </c>
      <c r="K486" s="285" t="s">
        <v>34</v>
      </c>
      <c r="L486" s="9"/>
      <c r="M486" s="287" t="s">
        <v>1</v>
      </c>
      <c r="N486" s="289" t="s">
        <v>4</v>
      </c>
      <c r="O486" s="246" t="s">
        <v>2</v>
      </c>
      <c r="P486" s="243" t="s">
        <v>33</v>
      </c>
      <c r="Q486" s="244"/>
      <c r="R486" s="245"/>
      <c r="S486" s="289" t="s">
        <v>3</v>
      </c>
      <c r="T486" s="278" t="s">
        <v>34</v>
      </c>
    </row>
    <row r="487" spans="1:20" ht="24.75" customHeight="1" thickBot="1" x14ac:dyDescent="0.35">
      <c r="A487" s="236"/>
      <c r="B487" s="240"/>
      <c r="C487" s="241"/>
      <c r="D487" s="241"/>
      <c r="E487" s="242"/>
      <c r="F487" s="236"/>
      <c r="G487" s="31" t="s">
        <v>30</v>
      </c>
      <c r="H487" s="31" t="s">
        <v>31</v>
      </c>
      <c r="I487" s="200" t="s">
        <v>32</v>
      </c>
      <c r="J487" s="290"/>
      <c r="K487" s="286"/>
      <c r="L487" s="10"/>
      <c r="M487" s="288"/>
      <c r="N487" s="290"/>
      <c r="O487" s="247"/>
      <c r="P487" s="199" t="str">
        <f>G487</f>
        <v>Б</v>
      </c>
      <c r="Q487" s="199" t="str">
        <f>H487</f>
        <v>Ж</v>
      </c>
      <c r="R487" s="200" t="str">
        <f>I487</f>
        <v>У</v>
      </c>
      <c r="S487" s="290"/>
      <c r="T487" s="279"/>
    </row>
    <row r="488" spans="1:20" ht="28.5" customHeight="1" x14ac:dyDescent="0.3">
      <c r="A488" s="44" t="s">
        <v>5</v>
      </c>
      <c r="B488" s="280" t="str">
        <f>'меню пригот блюд'!B481:E481</f>
        <v>Каша молочная жидкая кукрузная</v>
      </c>
      <c r="C488" s="280"/>
      <c r="D488" s="280"/>
      <c r="E488" s="280"/>
      <c r="F488" s="40">
        <f>'меню пригот блюд'!F481</f>
        <v>130</v>
      </c>
      <c r="G488" s="40">
        <v>1.92</v>
      </c>
      <c r="H488" s="17">
        <v>7.24</v>
      </c>
      <c r="I488" s="155">
        <v>17.149999999999999</v>
      </c>
      <c r="J488" s="164">
        <f>'меню пригот блюд'!J481</f>
        <v>159.99</v>
      </c>
      <c r="K488" s="79" t="s">
        <v>60</v>
      </c>
      <c r="L488" s="11"/>
      <c r="M488" s="63" t="s">
        <v>5</v>
      </c>
      <c r="N488" s="64" t="str">
        <f>B488</f>
        <v>Каша молочная жидкая кукрузная</v>
      </c>
      <c r="O488" s="68">
        <f>'меню пригот блюд'!O481</f>
        <v>150</v>
      </c>
      <c r="P488" s="67">
        <v>2.14</v>
      </c>
      <c r="Q488" s="68">
        <v>8.66</v>
      </c>
      <c r="R488" s="67">
        <v>19.12</v>
      </c>
      <c r="S488" s="68">
        <f>'меню пригот блюд'!S481</f>
        <v>186.72</v>
      </c>
      <c r="T488" s="83" t="str">
        <f>K488</f>
        <v>7.4</v>
      </c>
    </row>
    <row r="489" spans="1:20" ht="33" customHeight="1" x14ac:dyDescent="0.3">
      <c r="A489" s="45"/>
      <c r="B489" s="281" t="str">
        <f>'меню пригот блюд'!B482:E482</f>
        <v>Кофейный напиток на молочных сливках</v>
      </c>
      <c r="C489" s="281"/>
      <c r="D489" s="281"/>
      <c r="E489" s="281"/>
      <c r="F489" s="18">
        <f>'меню пригот блюд'!F482</f>
        <v>150</v>
      </c>
      <c r="G489" s="18">
        <v>0.22</v>
      </c>
      <c r="H489" s="33">
        <v>4.2300000000000004</v>
      </c>
      <c r="I489" s="156">
        <v>6.19</v>
      </c>
      <c r="J489" s="18">
        <f>'меню пригот блюд'!J482</f>
        <v>63.95</v>
      </c>
      <c r="K489" s="80" t="s">
        <v>109</v>
      </c>
      <c r="L489" s="12"/>
      <c r="M489" s="45"/>
      <c r="N489" s="65" t="str">
        <f>B489</f>
        <v>Кофейный напиток на молочных сливках</v>
      </c>
      <c r="O489" s="18">
        <f>'меню пригот блюд'!O482</f>
        <v>180</v>
      </c>
      <c r="P489" s="33">
        <v>0.28000000000000003</v>
      </c>
      <c r="Q489" s="18">
        <v>5.63</v>
      </c>
      <c r="R489" s="33">
        <v>8.2100000000000009</v>
      </c>
      <c r="S489" s="18">
        <f>'меню пригот блюд'!S482</f>
        <v>85.05</v>
      </c>
      <c r="T489" s="84" t="str">
        <f>K489</f>
        <v>7.3.8</v>
      </c>
    </row>
    <row r="490" spans="1:20" ht="20.25" customHeight="1" x14ac:dyDescent="0.3">
      <c r="A490" s="45"/>
      <c r="B490" s="281" t="str">
        <f>'меню пригот блюд'!B483:E483</f>
        <v>Батон  (пшеничный)</v>
      </c>
      <c r="C490" s="281"/>
      <c r="D490" s="281"/>
      <c r="E490" s="281"/>
      <c r="F490" s="18">
        <f>'меню пригот блюд'!F483</f>
        <v>30</v>
      </c>
      <c r="G490" s="18">
        <v>2.25</v>
      </c>
      <c r="H490" s="33">
        <v>0.87</v>
      </c>
      <c r="I490" s="156">
        <v>15.27</v>
      </c>
      <c r="J490" s="165">
        <f>'меню пригот блюд'!J483</f>
        <v>79.2</v>
      </c>
      <c r="K490" s="80" t="s">
        <v>37</v>
      </c>
      <c r="L490" s="12"/>
      <c r="M490" s="45"/>
      <c r="N490" s="65" t="str">
        <f>B490</f>
        <v>Батон  (пшеничный)</v>
      </c>
      <c r="O490" s="18">
        <f>'меню пригот блюд'!O483</f>
        <v>40</v>
      </c>
      <c r="P490" s="33">
        <v>3</v>
      </c>
      <c r="Q490" s="18">
        <v>1.1599999999999999</v>
      </c>
      <c r="R490" s="33">
        <v>20.36</v>
      </c>
      <c r="S490" s="18">
        <f>'меню пригот блюд'!S483</f>
        <v>105.6</v>
      </c>
      <c r="T490" s="84" t="str">
        <f>K490</f>
        <v>7.8.2</v>
      </c>
    </row>
    <row r="491" spans="1:20" ht="20.25" hidden="1" customHeight="1" x14ac:dyDescent="0.3">
      <c r="A491" s="45"/>
      <c r="B491" s="282"/>
      <c r="C491" s="283"/>
      <c r="D491" s="283"/>
      <c r="E491" s="284"/>
      <c r="F491" s="18"/>
      <c r="G491" s="18"/>
      <c r="H491" s="33"/>
      <c r="I491" s="156"/>
      <c r="J491" s="165"/>
      <c r="K491" s="80" t="s">
        <v>38</v>
      </c>
      <c r="L491" s="12"/>
      <c r="M491" s="45"/>
      <c r="N491" s="65">
        <f>B491</f>
        <v>0</v>
      </c>
      <c r="O491" s="18"/>
      <c r="P491" s="33"/>
      <c r="Q491" s="18"/>
      <c r="R491" s="33"/>
      <c r="S491" s="18"/>
      <c r="T491" s="84" t="str">
        <f>K491</f>
        <v>1.63</v>
      </c>
    </row>
    <row r="492" spans="1:20" ht="22.5" customHeight="1" thickBot="1" x14ac:dyDescent="0.35">
      <c r="A492" s="46"/>
      <c r="B492" s="282" t="str">
        <f>'меню пригот блюд'!B485:E485</f>
        <v>Сыр твердый</v>
      </c>
      <c r="C492" s="283"/>
      <c r="D492" s="283"/>
      <c r="E492" s="284"/>
      <c r="F492" s="41">
        <f>'меню пригот блюд'!F485</f>
        <v>9</v>
      </c>
      <c r="G492" s="48">
        <v>8.2000000000000003E-2</v>
      </c>
      <c r="H492" s="34">
        <v>6.6920000000000002</v>
      </c>
      <c r="I492" s="157">
        <v>0.129</v>
      </c>
      <c r="J492" s="166">
        <f>'меню пригот блюд'!J485</f>
        <v>61.103000000000002</v>
      </c>
      <c r="K492" s="81" t="s">
        <v>39</v>
      </c>
      <c r="L492" s="12"/>
      <c r="M492" s="46"/>
      <c r="N492" s="66" t="str">
        <f>B492</f>
        <v>Сыр твердый</v>
      </c>
      <c r="O492" s="48">
        <f>'меню пригот блюд'!O485</f>
        <v>10</v>
      </c>
      <c r="P492" s="34">
        <v>0.10299999999999999</v>
      </c>
      <c r="Q492" s="48">
        <v>7.4390000000000001</v>
      </c>
      <c r="R492" s="34">
        <v>0.14399999999999999</v>
      </c>
      <c r="S492" s="48">
        <f>'меню пригот блюд'!S485</f>
        <v>67.921000000000006</v>
      </c>
      <c r="T492" s="85" t="str">
        <f>K492</f>
        <v>1.68</v>
      </c>
    </row>
    <row r="493" spans="1:20" ht="16.2" thickBot="1" x14ac:dyDescent="0.35">
      <c r="A493" s="272" t="s">
        <v>8</v>
      </c>
      <c r="B493" s="273"/>
      <c r="C493" s="273"/>
      <c r="D493" s="273"/>
      <c r="E493" s="274"/>
      <c r="F493" s="50">
        <f>SUM(F488:F492)</f>
        <v>319</v>
      </c>
      <c r="G493" s="42">
        <f>SUM(G488:G492)</f>
        <v>4.4720000000000004</v>
      </c>
      <c r="H493" s="42">
        <f>SUM(H488:H492)</f>
        <v>19.032</v>
      </c>
      <c r="I493" s="50">
        <f>SUM(I488:I492)</f>
        <v>38.738999999999997</v>
      </c>
      <c r="J493" s="21">
        <f>SUM(J488:J492)</f>
        <v>364.24299999999999</v>
      </c>
      <c r="K493" s="21"/>
      <c r="L493" s="13"/>
      <c r="M493" s="272" t="s">
        <v>8</v>
      </c>
      <c r="N493" s="274"/>
      <c r="O493" s="42">
        <f>SUM(O488:O492)</f>
        <v>380</v>
      </c>
      <c r="P493" s="50">
        <f>SUM(P488:P492)</f>
        <v>5.5229999999999997</v>
      </c>
      <c r="Q493" s="42">
        <f>SUM(Q488:Q492)</f>
        <v>22.888999999999999</v>
      </c>
      <c r="R493" s="103">
        <f>SUM(R488:R492)</f>
        <v>47.833999999999996</v>
      </c>
      <c r="S493" s="103">
        <f>SUM(S488:S492)</f>
        <v>445.291</v>
      </c>
      <c r="T493" s="86"/>
    </row>
    <row r="494" spans="1:20" ht="63" hidden="1" thickBot="1" x14ac:dyDescent="0.35">
      <c r="A494" s="62" t="s">
        <v>9</v>
      </c>
      <c r="B494" s="275"/>
      <c r="C494" s="276"/>
      <c r="D494" s="276"/>
      <c r="E494" s="277"/>
      <c r="F494" s="43"/>
      <c r="G494" s="43"/>
      <c r="H494" s="36"/>
      <c r="I494" s="158"/>
      <c r="J494" s="43"/>
      <c r="K494" s="82" t="s">
        <v>52</v>
      </c>
      <c r="L494" s="11"/>
      <c r="M494" s="69" t="s">
        <v>9</v>
      </c>
      <c r="N494" s="70">
        <f>B494</f>
        <v>0</v>
      </c>
      <c r="O494" s="43"/>
      <c r="P494" s="43"/>
      <c r="Q494" s="71"/>
      <c r="R494" s="43"/>
      <c r="S494" s="43"/>
      <c r="T494" s="83" t="str">
        <f>K494</f>
        <v>8.25</v>
      </c>
    </row>
    <row r="495" spans="1:20" ht="16.5" hidden="1" customHeight="1" x14ac:dyDescent="0.3">
      <c r="A495" s="8"/>
      <c r="B495" s="267"/>
      <c r="C495" s="267"/>
      <c r="D495" s="267"/>
      <c r="E495" s="268"/>
      <c r="F495" s="20"/>
      <c r="G495" s="20"/>
      <c r="H495" s="2"/>
      <c r="I495" s="14"/>
      <c r="J495" s="20"/>
      <c r="K495" s="22"/>
      <c r="L495" s="5"/>
      <c r="M495" s="8"/>
      <c r="N495" s="23"/>
      <c r="O495" s="23"/>
      <c r="P495" s="24"/>
      <c r="Q495" s="24"/>
      <c r="R495" s="24"/>
      <c r="S495" s="213"/>
      <c r="T495" s="87"/>
    </row>
    <row r="496" spans="1:20" ht="16.2" hidden="1" thickBot="1" x14ac:dyDescent="0.35">
      <c r="A496" s="248" t="s">
        <v>10</v>
      </c>
      <c r="B496" s="258"/>
      <c r="C496" s="258"/>
      <c r="D496" s="258"/>
      <c r="E496" s="249"/>
      <c r="F496" s="52">
        <f>SUM(F494:F495)</f>
        <v>0</v>
      </c>
      <c r="G496" s="27">
        <f>SUM(G494:G495)</f>
        <v>0</v>
      </c>
      <c r="H496" s="27"/>
      <c r="I496" s="37">
        <f>SUM(I494:I495)</f>
        <v>0</v>
      </c>
      <c r="J496" s="27">
        <f>SUM(J494:J495)</f>
        <v>0</v>
      </c>
      <c r="K496" s="27"/>
      <c r="L496" s="3"/>
      <c r="M496" s="248" t="s">
        <v>10</v>
      </c>
      <c r="N496" s="258"/>
      <c r="O496" s="15">
        <f>SUM(O494:O495)</f>
        <v>0</v>
      </c>
      <c r="P496" s="27">
        <f>SUM(P494:P495)</f>
        <v>0</v>
      </c>
      <c r="Q496" s="37"/>
      <c r="R496" s="27">
        <f>SUM(R494:R495)</f>
        <v>0</v>
      </c>
      <c r="S496" s="53">
        <f>SUM(S494:S495)</f>
        <v>0</v>
      </c>
      <c r="T496" s="86"/>
    </row>
    <row r="497" spans="1:20" ht="32.25" customHeight="1" x14ac:dyDescent="0.3">
      <c r="A497" s="59" t="s">
        <v>15</v>
      </c>
      <c r="B497" s="266" t="str">
        <f>'меню пригот блюд'!B490:E490</f>
        <v>Салат из свеклы отварной</v>
      </c>
      <c r="C497" s="267"/>
      <c r="D497" s="267"/>
      <c r="E497" s="268"/>
      <c r="F497" s="25">
        <f>'меню пригот блюд'!F490</f>
        <v>30</v>
      </c>
      <c r="G497" s="25">
        <v>0.32</v>
      </c>
      <c r="H497" s="25">
        <v>0.02</v>
      </c>
      <c r="I497" s="38">
        <v>1.85</v>
      </c>
      <c r="J497" s="25">
        <f>'меню пригот блюд'!J490</f>
        <v>33.89</v>
      </c>
      <c r="K497" s="89" t="s">
        <v>53</v>
      </c>
      <c r="L497" s="5"/>
      <c r="M497" s="72" t="s">
        <v>15</v>
      </c>
      <c r="N497" s="73" t="str">
        <f>'меню пригот блюд'!N490</f>
        <v>Салат из свеклы отварной</v>
      </c>
      <c r="O497" s="77">
        <f>'меню пригот блюд'!O490</f>
        <v>40</v>
      </c>
      <c r="P497" s="77">
        <v>0.42</v>
      </c>
      <c r="Q497" s="76">
        <v>0.03</v>
      </c>
      <c r="R497" s="77">
        <v>2.46</v>
      </c>
      <c r="S497" s="77">
        <f>'меню пригот блюд'!S490</f>
        <v>48.04</v>
      </c>
      <c r="T497" s="83" t="str">
        <f>K497</f>
        <v>4.10</v>
      </c>
    </row>
    <row r="498" spans="1:20" ht="33.75" customHeight="1" x14ac:dyDescent="0.3">
      <c r="A498" s="60"/>
      <c r="B498" s="252" t="str">
        <f>'меню пригот блюд'!B491:E491</f>
        <v xml:space="preserve">Суп картофельный с горохом </v>
      </c>
      <c r="C498" s="253"/>
      <c r="D498" s="253"/>
      <c r="E498" s="254"/>
      <c r="F498" s="19">
        <f>'меню пригот блюд'!F491</f>
        <v>150</v>
      </c>
      <c r="G498" s="97">
        <v>5.7</v>
      </c>
      <c r="H498" s="97">
        <v>3.9</v>
      </c>
      <c r="I498" s="159">
        <v>14.9</v>
      </c>
      <c r="J498" s="96">
        <f>'меню пригот блюд'!J491</f>
        <v>107.6</v>
      </c>
      <c r="K498" s="90" t="s">
        <v>108</v>
      </c>
      <c r="L498" s="3"/>
      <c r="M498" s="28"/>
      <c r="N498" s="74" t="str">
        <f>'меню пригот блюд'!N491</f>
        <v xml:space="preserve">Суп картофельный с горохом </v>
      </c>
      <c r="O498" s="19">
        <f>'меню пригот блюд'!O491</f>
        <v>180</v>
      </c>
      <c r="P498" s="19">
        <v>8.1</v>
      </c>
      <c r="Q498" s="39">
        <v>5.7</v>
      </c>
      <c r="R498" s="19">
        <v>17.899999999999999</v>
      </c>
      <c r="S498" s="19">
        <f>'меню пригот блюд'!S491</f>
        <v>141.30000000000001</v>
      </c>
      <c r="T498" s="83" t="str">
        <f>K498</f>
        <v>2.13.44</v>
      </c>
    </row>
    <row r="499" spans="1:20" ht="33" customHeight="1" x14ac:dyDescent="0.3">
      <c r="A499" s="60"/>
      <c r="B499" s="252" t="str">
        <f>'меню пригот блюд'!B492:E492</f>
        <v>Голубцы ленивые</v>
      </c>
      <c r="C499" s="253"/>
      <c r="D499" s="253"/>
      <c r="E499" s="254"/>
      <c r="F499" s="19">
        <f>'меню пригот блюд'!F492</f>
        <v>100</v>
      </c>
      <c r="G499" s="97">
        <f>29.8-G500</f>
        <v>29.490000000000002</v>
      </c>
      <c r="H499" s="97">
        <f>11-H500</f>
        <v>10.35</v>
      </c>
      <c r="I499" s="218">
        <f>10.78-I500</f>
        <v>9.42</v>
      </c>
      <c r="J499" s="97">
        <f>'меню пригот блюд'!J492</f>
        <v>161.93</v>
      </c>
      <c r="K499" s="90" t="s">
        <v>107</v>
      </c>
      <c r="L499" s="6"/>
      <c r="M499" s="28"/>
      <c r="N499" s="74" t="str">
        <f>'меню пригот блюд'!N492</f>
        <v>Голубцы ленивые</v>
      </c>
      <c r="O499" s="19">
        <f>'меню пригот блюд'!O492</f>
        <v>120</v>
      </c>
      <c r="P499" s="19">
        <f>25.56-P500</f>
        <v>25.009999999999998</v>
      </c>
      <c r="Q499" s="19">
        <f>14.16-Q500</f>
        <v>13.290000000000001</v>
      </c>
      <c r="R499" s="19">
        <f>12.72-R500</f>
        <v>9.98</v>
      </c>
      <c r="S499" s="19">
        <f>'меню пригот блюд'!S492</f>
        <v>237.47</v>
      </c>
      <c r="T499" s="95" t="str">
        <f t="shared" ref="T499:T504" si="20">K499</f>
        <v>3.11</v>
      </c>
    </row>
    <row r="500" spans="1:20" ht="25.5" customHeight="1" x14ac:dyDescent="0.3">
      <c r="A500" s="60"/>
      <c r="B500" s="252" t="str">
        <f>'меню пригот блюд'!B493:E493</f>
        <v>Соус сметанный</v>
      </c>
      <c r="C500" s="253"/>
      <c r="D500" s="253"/>
      <c r="E500" s="254"/>
      <c r="F500" s="19">
        <f>'меню пригот блюд'!F493</f>
        <v>25</v>
      </c>
      <c r="G500" s="97">
        <v>0.31</v>
      </c>
      <c r="H500" s="97">
        <v>0.65</v>
      </c>
      <c r="I500" s="159">
        <v>1.36</v>
      </c>
      <c r="J500" s="19">
        <f>'меню пригот блюд'!J493</f>
        <v>10.84</v>
      </c>
      <c r="K500" s="90" t="s">
        <v>106</v>
      </c>
      <c r="L500" s="6"/>
      <c r="M500" s="28"/>
      <c r="N500" s="74" t="str">
        <f>'меню пригот блюд'!N493</f>
        <v>Соус сметанный</v>
      </c>
      <c r="O500" s="19">
        <f>'меню пригот блюд'!O493</f>
        <v>30</v>
      </c>
      <c r="P500" s="19">
        <v>0.55000000000000004</v>
      </c>
      <c r="Q500" s="39">
        <v>0.87</v>
      </c>
      <c r="R500" s="19">
        <v>2.74</v>
      </c>
      <c r="S500" s="19">
        <f>'меню пригот блюд'!S493</f>
        <v>18.850000000000001</v>
      </c>
      <c r="T500" s="95" t="str">
        <f t="shared" si="20"/>
        <v>5.9</v>
      </c>
    </row>
    <row r="501" spans="1:20" ht="15.75" hidden="1" customHeight="1" x14ac:dyDescent="0.3">
      <c r="A501" s="60"/>
      <c r="B501" s="252"/>
      <c r="C501" s="253"/>
      <c r="D501" s="253"/>
      <c r="E501" s="254"/>
      <c r="F501" s="19"/>
      <c r="G501" s="97"/>
      <c r="H501" s="97"/>
      <c r="I501" s="159"/>
      <c r="J501" s="19"/>
      <c r="K501" s="90"/>
      <c r="L501" s="6"/>
      <c r="M501" s="60"/>
      <c r="N501" s="74">
        <f t="shared" ref="N501" si="21">B501</f>
        <v>0</v>
      </c>
      <c r="O501" s="19"/>
      <c r="P501" s="19"/>
      <c r="Q501" s="39"/>
      <c r="R501" s="19"/>
      <c r="S501" s="19"/>
      <c r="T501" s="95">
        <f t="shared" si="20"/>
        <v>0</v>
      </c>
    </row>
    <row r="502" spans="1:20" ht="31.5" customHeight="1" x14ac:dyDescent="0.3">
      <c r="A502" s="60"/>
      <c r="B502" s="252" t="str">
        <f>'меню пригот блюд'!B495:E495</f>
        <v>Компот из свежих фруктов</v>
      </c>
      <c r="C502" s="253"/>
      <c r="D502" s="253"/>
      <c r="E502" s="254"/>
      <c r="F502" s="19">
        <f>'меню пригот блюд'!F495</f>
        <v>150</v>
      </c>
      <c r="G502" s="97">
        <v>0.12</v>
      </c>
      <c r="H502" s="97"/>
      <c r="I502" s="159">
        <v>15.452</v>
      </c>
      <c r="J502" s="19">
        <f>'меню пригот блюд'!J495</f>
        <v>43.98</v>
      </c>
      <c r="K502" s="90" t="s">
        <v>46</v>
      </c>
      <c r="L502" s="6"/>
      <c r="M502" s="28"/>
      <c r="N502" s="74" t="str">
        <f>'меню пригот блюд'!N495</f>
        <v>Компот из свежих фруктов</v>
      </c>
      <c r="O502" s="19">
        <f>'меню пригот блюд'!O495</f>
        <v>180</v>
      </c>
      <c r="P502" s="19">
        <v>1.4999999999999999E-2</v>
      </c>
      <c r="Q502" s="39"/>
      <c r="R502" s="19">
        <v>21.311</v>
      </c>
      <c r="S502" s="19">
        <f>'меню пригот блюд'!S495</f>
        <v>55.3</v>
      </c>
      <c r="T502" s="95" t="str">
        <f t="shared" si="20"/>
        <v>7.4.3</v>
      </c>
    </row>
    <row r="503" spans="1:20" ht="28.5" customHeight="1" x14ac:dyDescent="0.3">
      <c r="A503" s="60"/>
      <c r="B503" s="252" t="str">
        <f>'меню пригот блюд'!B496:E496</f>
        <v>Хлеб пшеничный</v>
      </c>
      <c r="C503" s="253"/>
      <c r="D503" s="253"/>
      <c r="E503" s="254"/>
      <c r="F503" s="19">
        <f>'меню пригот блюд'!F496</f>
        <v>30</v>
      </c>
      <c r="G503" s="97">
        <v>2.4300000000000002</v>
      </c>
      <c r="H503" s="97">
        <v>0.3</v>
      </c>
      <c r="I503" s="159">
        <v>14.64</v>
      </c>
      <c r="J503" s="19">
        <f>'меню пригот блюд'!J496</f>
        <v>72.599999999999994</v>
      </c>
      <c r="K503" s="90" t="s">
        <v>37</v>
      </c>
      <c r="L503" s="6"/>
      <c r="M503" s="60"/>
      <c r="N503" s="74" t="str">
        <f>'меню пригот блюд'!N496</f>
        <v>Хлеб пшеничный</v>
      </c>
      <c r="O503" s="19">
        <f>'меню пригот блюд'!O496</f>
        <v>40</v>
      </c>
      <c r="P503" s="19">
        <v>3.24</v>
      </c>
      <c r="Q503" s="39">
        <v>0.4</v>
      </c>
      <c r="R503" s="19">
        <v>16.52</v>
      </c>
      <c r="S503" s="19">
        <f>'меню пригот блюд'!S496</f>
        <v>96.8</v>
      </c>
      <c r="T503" s="95" t="str">
        <f t="shared" si="20"/>
        <v>7.8.2</v>
      </c>
    </row>
    <row r="504" spans="1:20" ht="29.25" customHeight="1" thickBot="1" x14ac:dyDescent="0.35">
      <c r="A504" s="61"/>
      <c r="B504" s="255" t="str">
        <f>'меню пригот блюд'!B497:E497</f>
        <v>Хлеб ржаной</v>
      </c>
      <c r="C504" s="256"/>
      <c r="D504" s="256"/>
      <c r="E504" s="257"/>
      <c r="F504" s="115">
        <f>'меню пригот блюд'!F497</f>
        <v>30</v>
      </c>
      <c r="G504" s="99">
        <v>3.9</v>
      </c>
      <c r="H504" s="99">
        <v>0.9</v>
      </c>
      <c r="I504" s="160">
        <v>12</v>
      </c>
      <c r="J504" s="78">
        <f>'меню пригот блюд'!J497</f>
        <v>75</v>
      </c>
      <c r="K504" s="91" t="s">
        <v>37</v>
      </c>
      <c r="L504" s="6"/>
      <c r="M504" s="29"/>
      <c r="N504" s="75" t="str">
        <f>'меню пригот блюд'!N497</f>
        <v>Хлеб ржаной</v>
      </c>
      <c r="O504" s="78">
        <f>'меню пригот блюд'!O497</f>
        <v>40</v>
      </c>
      <c r="P504" s="108">
        <v>5.2</v>
      </c>
      <c r="Q504" s="109">
        <v>1.2</v>
      </c>
      <c r="R504" s="108">
        <v>16</v>
      </c>
      <c r="S504" s="110">
        <f>'меню пригот блюд'!S497</f>
        <v>100</v>
      </c>
      <c r="T504" s="95" t="str">
        <f t="shared" si="20"/>
        <v>7.8.2</v>
      </c>
    </row>
    <row r="505" spans="1:20" ht="16.2" thickBot="1" x14ac:dyDescent="0.35">
      <c r="A505" s="248" t="s">
        <v>11</v>
      </c>
      <c r="B505" s="258"/>
      <c r="C505" s="258"/>
      <c r="D505" s="258"/>
      <c r="E505" s="249"/>
      <c r="F505" s="55">
        <f>SUM(F497:F504)</f>
        <v>515</v>
      </c>
      <c r="G505" s="52">
        <f>SUM(G497:G504)</f>
        <v>42.27</v>
      </c>
      <c r="H505" s="27">
        <f>SUM(H497:H504)</f>
        <v>16.12</v>
      </c>
      <c r="I505" s="37">
        <f>SUM(I497:I504)</f>
        <v>69.622</v>
      </c>
      <c r="J505" s="27">
        <f>SUM(J497:J504)</f>
        <v>505.84000000000003</v>
      </c>
      <c r="K505" s="92"/>
      <c r="L505" s="6"/>
      <c r="M505" s="248" t="s">
        <v>11</v>
      </c>
      <c r="N505" s="259"/>
      <c r="O505" s="37">
        <f>SUM(O497:O504)</f>
        <v>630</v>
      </c>
      <c r="P505" s="27">
        <f>SUM(P497:P504)</f>
        <v>42.535000000000004</v>
      </c>
      <c r="Q505" s="37">
        <f>SUM(Q497:Q504)</f>
        <v>21.490000000000002</v>
      </c>
      <c r="R505" s="27">
        <f>SUM(R497:R504)</f>
        <v>86.911000000000001</v>
      </c>
      <c r="S505" s="53">
        <f>SUM(S497:S504)</f>
        <v>697.76</v>
      </c>
      <c r="T505" s="86"/>
    </row>
    <row r="506" spans="1:20" ht="27.75" customHeight="1" x14ac:dyDescent="0.3">
      <c r="A506" s="59" t="s">
        <v>12</v>
      </c>
      <c r="B506" s="266" t="str">
        <f>'меню пригот блюд'!B499:E499</f>
        <v>Омлет с зеленым горошком</v>
      </c>
      <c r="C506" s="267"/>
      <c r="D506" s="267"/>
      <c r="E506" s="268"/>
      <c r="F506" s="25">
        <f>'меню пригот блюд'!F499</f>
        <v>80</v>
      </c>
      <c r="G506" s="25">
        <v>5.53</v>
      </c>
      <c r="H506" s="38">
        <v>11.42</v>
      </c>
      <c r="I506" s="161">
        <v>1.05</v>
      </c>
      <c r="J506" s="25">
        <f>'меню пригот блюд'!J499</f>
        <v>131.63999999999999</v>
      </c>
      <c r="K506" s="89" t="s">
        <v>110</v>
      </c>
      <c r="L506" s="5"/>
      <c r="M506" s="72" t="str">
        <f>A506</f>
        <v>Полдник</v>
      </c>
      <c r="N506" s="73" t="str">
        <f>'меню пригот блюд'!N499</f>
        <v>Омлет с зеленым горошком</v>
      </c>
      <c r="O506" s="77">
        <f>'меню пригот блюд'!O499</f>
        <v>100</v>
      </c>
      <c r="P506" s="51">
        <v>6.21</v>
      </c>
      <c r="Q506" s="76">
        <v>13.589</v>
      </c>
      <c r="R506" s="51">
        <v>4.9569999999999999</v>
      </c>
      <c r="S506" s="77">
        <f>'меню пригот блюд'!S499</f>
        <v>148.66</v>
      </c>
      <c r="T506" s="83" t="str">
        <f>K506</f>
        <v>8.4.1</v>
      </c>
    </row>
    <row r="507" spans="1:20" ht="18.75" customHeight="1" x14ac:dyDescent="0.3">
      <c r="A507" s="60"/>
      <c r="B507" s="252" t="str">
        <f>'меню пригот блюд'!B500:E500</f>
        <v>Хлеб ржаной</v>
      </c>
      <c r="C507" s="253"/>
      <c r="D507" s="253"/>
      <c r="E507" s="254"/>
      <c r="F507" s="19">
        <f>'меню пригот блюд'!F500</f>
        <v>20</v>
      </c>
      <c r="G507" s="19">
        <v>2.6</v>
      </c>
      <c r="H507" s="39">
        <v>0.6</v>
      </c>
      <c r="I507" s="162">
        <v>8</v>
      </c>
      <c r="J507" s="19">
        <f>'меню пригот блюд'!J500</f>
        <v>50</v>
      </c>
      <c r="K507" s="90" t="s">
        <v>37</v>
      </c>
      <c r="L507" s="6"/>
      <c r="M507" s="60"/>
      <c r="N507" s="74" t="str">
        <f>'меню пригот блюд'!N500</f>
        <v>Хлеб ржаной</v>
      </c>
      <c r="O507" s="19">
        <f>'меню пригот блюд'!O500</f>
        <v>25</v>
      </c>
      <c r="P507" s="19">
        <v>3.25</v>
      </c>
      <c r="Q507" s="39">
        <v>0.75</v>
      </c>
      <c r="R507" s="19">
        <v>10</v>
      </c>
      <c r="S507" s="19">
        <f>'меню пригот блюд'!S500</f>
        <v>62.5</v>
      </c>
      <c r="T507" s="83" t="str">
        <f>K507</f>
        <v>7.8.2</v>
      </c>
    </row>
    <row r="508" spans="1:20" ht="23.25" customHeight="1" thickBot="1" x14ac:dyDescent="0.35">
      <c r="A508" s="60"/>
      <c r="B508" s="295" t="str">
        <f>'меню пригот блюд'!B501:E501</f>
        <v>Чай с сахаром</v>
      </c>
      <c r="C508" s="295"/>
      <c r="D508" s="295"/>
      <c r="E508" s="295"/>
      <c r="F508" s="19">
        <f>'меню пригот блюд'!F501</f>
        <v>150</v>
      </c>
      <c r="G508" s="19">
        <v>2E-3</v>
      </c>
      <c r="H508" s="39"/>
      <c r="I508" s="162">
        <v>5.2709999999999999</v>
      </c>
      <c r="J508" s="19">
        <f>'меню пригот блюд'!J501</f>
        <v>21.507999999999999</v>
      </c>
      <c r="K508" s="90" t="s">
        <v>48</v>
      </c>
      <c r="L508" s="6"/>
      <c r="M508" s="60"/>
      <c r="N508" s="74" t="str">
        <f>'меню пригот блюд'!N501</f>
        <v>Чай с сахаром</v>
      </c>
      <c r="O508" s="19">
        <f>'меню пригот блюд'!O501</f>
        <v>180</v>
      </c>
      <c r="P508" s="19">
        <v>2E-3</v>
      </c>
      <c r="Q508" s="39"/>
      <c r="R508" s="19">
        <v>7.1159999999999997</v>
      </c>
      <c r="S508" s="19">
        <f>'меню пригот блюд'!S501</f>
        <v>28.841999999999999</v>
      </c>
      <c r="T508" s="83" t="str">
        <f>K508</f>
        <v>7.43</v>
      </c>
    </row>
    <row r="509" spans="1:20" ht="15.75" hidden="1" customHeight="1" thickBot="1" x14ac:dyDescent="0.35">
      <c r="A509" s="61"/>
      <c r="B509" s="291"/>
      <c r="C509" s="292"/>
      <c r="D509" s="292"/>
      <c r="E509" s="293"/>
      <c r="F509" s="26"/>
      <c r="G509" s="54"/>
      <c r="H509" s="58"/>
      <c r="I509" s="163"/>
      <c r="J509" s="115"/>
      <c r="K509" s="93"/>
      <c r="L509" s="6"/>
      <c r="M509" s="61"/>
      <c r="N509" s="75"/>
      <c r="O509" s="61"/>
      <c r="P509" s="61"/>
      <c r="Q509" s="75"/>
      <c r="R509" s="61"/>
      <c r="S509" s="78"/>
      <c r="T509" s="83">
        <f>K509</f>
        <v>0</v>
      </c>
    </row>
    <row r="510" spans="1:20" ht="21.75" customHeight="1" thickBot="1" x14ac:dyDescent="0.35">
      <c r="A510" s="248" t="s">
        <v>13</v>
      </c>
      <c r="B510" s="258"/>
      <c r="C510" s="258"/>
      <c r="D510" s="258"/>
      <c r="E510" s="249"/>
      <c r="F510" s="27">
        <f>SUM(F506:F509)</f>
        <v>250</v>
      </c>
      <c r="G510" s="52">
        <f>SUM(G506:G509)</f>
        <v>8.1320000000000014</v>
      </c>
      <c r="H510" s="27">
        <f>SUM(H506:H509)</f>
        <v>12.02</v>
      </c>
      <c r="I510" s="37">
        <f>SUM(I506:I509)</f>
        <v>14.321000000000002</v>
      </c>
      <c r="J510" s="27">
        <f>SUM(J506:J509)</f>
        <v>203.148</v>
      </c>
      <c r="K510" s="92"/>
      <c r="L510" s="6"/>
      <c r="M510" s="248" t="s">
        <v>13</v>
      </c>
      <c r="N510" s="249"/>
      <c r="O510" s="27">
        <f>SUM(O506:O509)</f>
        <v>305</v>
      </c>
      <c r="P510" s="52">
        <f>SUM(P506:P509)</f>
        <v>9.4620000000000015</v>
      </c>
      <c r="Q510" s="27">
        <f>SUM(Q506:Q509)</f>
        <v>14.339</v>
      </c>
      <c r="R510" s="53">
        <f>SUM(R506:R509)</f>
        <v>22.073</v>
      </c>
      <c r="S510" s="53">
        <f>SUM(S506:S509)</f>
        <v>240.00200000000001</v>
      </c>
      <c r="T510" s="86"/>
    </row>
    <row r="511" spans="1:20" ht="16.2" thickBot="1" x14ac:dyDescent="0.35">
      <c r="A511" s="250" t="s">
        <v>17</v>
      </c>
      <c r="B511" s="251"/>
      <c r="C511" s="251"/>
      <c r="D511" s="251"/>
      <c r="E511" s="251"/>
      <c r="F511" s="104">
        <f>F493+F496+F505+F510</f>
        <v>1084</v>
      </c>
      <c r="G511" s="104">
        <f>G493+G496+G505+G510</f>
        <v>54.874000000000009</v>
      </c>
      <c r="H511" s="106">
        <f>H493+H496+H505+H510</f>
        <v>47.171999999999997</v>
      </c>
      <c r="I511" s="105">
        <f>I493+I496+I505+I510</f>
        <v>122.68199999999999</v>
      </c>
      <c r="J511" s="106">
        <f>J493+J496+J505+J510</f>
        <v>1073.231</v>
      </c>
      <c r="K511" s="94"/>
      <c r="L511" s="7"/>
      <c r="M511" s="250" t="str">
        <f>A511</f>
        <v>Итого за день:</v>
      </c>
      <c r="N511" s="251"/>
      <c r="O511" s="106">
        <f>O493+O496+O505+O510</f>
        <v>1315</v>
      </c>
      <c r="P511" s="105">
        <f>P493+P496+P505+P510</f>
        <v>57.52000000000001</v>
      </c>
      <c r="Q511" s="106">
        <f>Q493+Q496+Q505+Q510</f>
        <v>58.718000000000004</v>
      </c>
      <c r="R511" s="105">
        <f>R493+R496+R505+R510</f>
        <v>156.81800000000001</v>
      </c>
      <c r="S511" s="106">
        <f>S493+S496+S505+S510</f>
        <v>1383.0529999999999</v>
      </c>
      <c r="T511" s="88"/>
    </row>
    <row r="516" spans="1:20" ht="15.75" customHeight="1" x14ac:dyDescent="0.3">
      <c r="A516" s="270" t="str">
        <f>A475</f>
        <v xml:space="preserve">Утверждаю </v>
      </c>
      <c r="B516" s="270"/>
      <c r="C516" s="270"/>
      <c r="D516" s="270"/>
      <c r="E516" s="270"/>
      <c r="F516" s="270"/>
      <c r="G516" s="270"/>
      <c r="H516" s="270"/>
      <c r="I516" s="270"/>
      <c r="J516" s="270"/>
      <c r="K516" s="270"/>
      <c r="L516" s="1"/>
      <c r="M516" s="270" t="str">
        <f>O475</f>
        <v xml:space="preserve">Утверждаю </v>
      </c>
      <c r="N516" s="270"/>
      <c r="O516" s="270"/>
      <c r="P516" s="270"/>
      <c r="Q516" s="270"/>
      <c r="R516" s="270"/>
      <c r="S516" s="270"/>
      <c r="T516" s="270"/>
    </row>
    <row r="517" spans="1:20" ht="15.75" customHeight="1" x14ac:dyDescent="0.3">
      <c r="A517" s="270" t="str">
        <f>A476</f>
        <v>Заведующий МБДОУ «Д/С № 3</v>
      </c>
      <c r="B517" s="270"/>
      <c r="C517" s="270"/>
      <c r="D517" s="270"/>
      <c r="E517" s="270"/>
      <c r="F517" s="270"/>
      <c r="G517" s="270"/>
      <c r="H517" s="270"/>
      <c r="I517" s="270"/>
      <c r="J517" s="270"/>
      <c r="K517" s="270"/>
      <c r="L517" s="1"/>
      <c r="M517" s="270" t="str">
        <f>N476</f>
        <v>Заведующий МБДОУ «Д/С № 3</v>
      </c>
      <c r="N517" s="270"/>
      <c r="O517" s="270"/>
      <c r="P517" s="270"/>
      <c r="Q517" s="270"/>
      <c r="R517" s="270"/>
      <c r="S517" s="270"/>
      <c r="T517" s="270"/>
    </row>
    <row r="518" spans="1:20" ht="15.75" customHeight="1" x14ac:dyDescent="0.3">
      <c r="A518" s="270" t="str">
        <f>A477</f>
        <v xml:space="preserve"> кп Горные Ключи» В.В. Юшкова</v>
      </c>
      <c r="B518" s="270"/>
      <c r="C518" s="270"/>
      <c r="D518" s="270"/>
      <c r="E518" s="270"/>
      <c r="F518" s="270"/>
      <c r="G518" s="270"/>
      <c r="H518" s="270"/>
      <c r="I518" s="270"/>
      <c r="J518" s="270"/>
      <c r="K518" s="270"/>
      <c r="L518" s="1"/>
      <c r="M518" s="270" t="str">
        <f>N477</f>
        <v xml:space="preserve"> кп Горные Ключи» В.В. Юшкова</v>
      </c>
      <c r="N518" s="270"/>
      <c r="O518" s="270"/>
      <c r="P518" s="270"/>
      <c r="Q518" s="270"/>
      <c r="R518" s="270"/>
      <c r="S518" s="270"/>
      <c r="T518" s="270"/>
    </row>
    <row r="519" spans="1:20" ht="15.75" customHeight="1" x14ac:dyDescent="0.3">
      <c r="A519" s="270" t="str">
        <f>A478</f>
        <v xml:space="preserve">                                                       ____________</v>
      </c>
      <c r="B519" s="270"/>
      <c r="C519" s="270"/>
      <c r="D519" s="270"/>
      <c r="E519" s="270"/>
      <c r="F519" s="270"/>
      <c r="G519" s="270"/>
      <c r="H519" s="270"/>
      <c r="I519" s="270"/>
      <c r="J519" s="270"/>
      <c r="K519" s="270"/>
      <c r="L519" s="3"/>
      <c r="M519" s="270" t="str">
        <f>N478</f>
        <v>_______________</v>
      </c>
      <c r="N519" s="270"/>
      <c r="O519" s="270"/>
      <c r="P519" s="270"/>
      <c r="Q519" s="270"/>
      <c r="R519" s="270"/>
      <c r="S519" s="270"/>
      <c r="T519" s="270"/>
    </row>
    <row r="520" spans="1:20" ht="15.6" x14ac:dyDescent="0.3">
      <c r="A520" s="294"/>
      <c r="B520" s="294"/>
      <c r="C520" s="294"/>
      <c r="D520" s="294"/>
      <c r="E520" s="294"/>
      <c r="F520" s="294"/>
      <c r="G520" s="294"/>
      <c r="H520" s="294"/>
      <c r="I520" s="294"/>
      <c r="J520" s="294"/>
      <c r="K520" s="2"/>
      <c r="L520" s="2"/>
      <c r="M520" s="294"/>
      <c r="N520" s="294"/>
      <c r="O520" s="294"/>
      <c r="P520" s="294"/>
      <c r="Q520" s="294"/>
      <c r="R520" s="294"/>
      <c r="S520" s="294"/>
      <c r="T520" s="294"/>
    </row>
    <row r="521" spans="1:20" ht="15.6" x14ac:dyDescent="0.3">
      <c r="A521" s="294" t="str">
        <f>A480</f>
        <v>Меню приготавливаемых блюд</v>
      </c>
      <c r="B521" s="294"/>
      <c r="C521" s="294"/>
      <c r="D521" s="294"/>
      <c r="E521" s="294"/>
      <c r="F521" s="294"/>
      <c r="G521" s="294"/>
      <c r="H521" s="294"/>
      <c r="I521" s="294"/>
      <c r="J521" s="294"/>
      <c r="K521" s="2"/>
      <c r="L521" s="2"/>
      <c r="M521" s="294" t="str">
        <f>M480</f>
        <v>Меню приготавливаемых блюд</v>
      </c>
      <c r="N521" s="294"/>
      <c r="O521" s="294"/>
      <c r="P521" s="294"/>
      <c r="Q521" s="294"/>
      <c r="R521" s="294"/>
      <c r="S521" s="294"/>
      <c r="T521" s="294"/>
    </row>
    <row r="522" spans="1:20" ht="15.6" x14ac:dyDescent="0.3">
      <c r="A522" s="294" t="str">
        <f>A481</f>
        <v xml:space="preserve">            «____» ___________ 202___г </v>
      </c>
      <c r="B522" s="294"/>
      <c r="C522" s="294"/>
      <c r="D522" s="294"/>
      <c r="E522" s="294"/>
      <c r="F522" s="294"/>
      <c r="G522" s="294"/>
      <c r="H522" s="294"/>
      <c r="I522" s="294"/>
      <c r="J522" s="294"/>
      <c r="K522" s="2"/>
      <c r="L522" s="3"/>
      <c r="M522" s="294" t="str">
        <f>M481</f>
        <v xml:space="preserve">          «____» ____________ 202____г </v>
      </c>
      <c r="N522" s="294"/>
      <c r="O522" s="294"/>
      <c r="P522" s="294"/>
      <c r="Q522" s="294"/>
      <c r="R522" s="294"/>
      <c r="S522" s="294"/>
      <c r="T522" s="294"/>
    </row>
    <row r="523" spans="1:20" ht="15.6" x14ac:dyDescent="0.3">
      <c r="A523" s="201"/>
      <c r="B523" s="201"/>
      <c r="C523" s="201"/>
      <c r="D523" s="201"/>
      <c r="E523" s="201"/>
      <c r="F523" s="201"/>
      <c r="G523" s="201"/>
      <c r="H523" s="201"/>
      <c r="I523" s="201"/>
      <c r="J523" s="201"/>
      <c r="K523" s="201"/>
      <c r="L523" s="3"/>
      <c r="M523" s="201"/>
      <c r="N523" s="201"/>
      <c r="O523" s="201"/>
      <c r="P523" s="201"/>
      <c r="Q523" s="201"/>
      <c r="R523" s="201"/>
      <c r="S523" s="201"/>
      <c r="T523" s="201"/>
    </row>
    <row r="524" spans="1:20" ht="15.6" x14ac:dyDescent="0.3">
      <c r="A524" s="296" t="s">
        <v>267</v>
      </c>
      <c r="B524" s="296"/>
      <c r="C524" s="296"/>
      <c r="D524" s="296"/>
      <c r="E524" s="296"/>
      <c r="F524" s="296"/>
      <c r="G524" s="296"/>
      <c r="H524" s="296"/>
      <c r="I524" s="296"/>
      <c r="J524" s="296"/>
      <c r="K524" s="201"/>
      <c r="L524" s="3"/>
      <c r="M524" s="296" t="str">
        <f>A524</f>
        <v>НЕДЕЛЯ 3 ДЕНЬ 12 ВТОРНИК</v>
      </c>
      <c r="N524" s="296"/>
      <c r="O524" s="296"/>
      <c r="P524" s="296"/>
      <c r="Q524" s="296"/>
      <c r="R524" s="296"/>
      <c r="S524" s="296"/>
      <c r="T524" s="201"/>
    </row>
    <row r="525" spans="1:20" x14ac:dyDescent="0.3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4"/>
      <c r="L525" s="4"/>
      <c r="M525" s="233"/>
      <c r="N525" s="233"/>
      <c r="O525" s="233"/>
      <c r="P525" s="233"/>
      <c r="Q525" s="233"/>
      <c r="R525" s="233"/>
      <c r="S525" s="233"/>
    </row>
    <row r="526" spans="1:20" ht="22.5" customHeight="1" thickBot="1" x14ac:dyDescent="0.35">
      <c r="A526" s="234" t="str">
        <f>A485</f>
        <v>ВОЗРАСТНАЯ КАТЕГОРИЯ от 1 года до 3 лет</v>
      </c>
      <c r="B526" s="234"/>
      <c r="C526" s="234"/>
      <c r="D526" s="234"/>
      <c r="E526" s="234"/>
      <c r="F526" s="234"/>
      <c r="G526" s="234"/>
      <c r="H526" s="234"/>
      <c r="I526" s="234"/>
      <c r="J526" s="234"/>
      <c r="K526" s="16"/>
      <c r="L526" s="9"/>
      <c r="M526" s="312" t="str">
        <f>M485</f>
        <v>ВОЗРАСТНАЯ КАТЕГОРИЯ от 3 лет до 6 лет</v>
      </c>
      <c r="N526" s="312"/>
      <c r="O526" s="312"/>
      <c r="P526" s="312"/>
      <c r="Q526" s="312"/>
      <c r="R526" s="312"/>
      <c r="S526" s="312"/>
    </row>
    <row r="527" spans="1:20" ht="15" thickBot="1" x14ac:dyDescent="0.35">
      <c r="A527" s="235" t="s">
        <v>1</v>
      </c>
      <c r="B527" s="237" t="s">
        <v>4</v>
      </c>
      <c r="C527" s="238"/>
      <c r="D527" s="238"/>
      <c r="E527" s="239"/>
      <c r="F527" s="235" t="s">
        <v>2</v>
      </c>
      <c r="G527" s="243" t="s">
        <v>33</v>
      </c>
      <c r="H527" s="244"/>
      <c r="I527" s="245"/>
      <c r="J527" s="246" t="s">
        <v>3</v>
      </c>
      <c r="K527" s="285" t="s">
        <v>34</v>
      </c>
      <c r="L527" s="9"/>
      <c r="M527" s="287" t="s">
        <v>1</v>
      </c>
      <c r="N527" s="289" t="s">
        <v>4</v>
      </c>
      <c r="O527" s="246" t="s">
        <v>2</v>
      </c>
      <c r="P527" s="243" t="s">
        <v>33</v>
      </c>
      <c r="Q527" s="244"/>
      <c r="R527" s="245"/>
      <c r="S527" s="289" t="s">
        <v>3</v>
      </c>
      <c r="T527" s="278" t="s">
        <v>34</v>
      </c>
    </row>
    <row r="528" spans="1:20" ht="15" thickBot="1" x14ac:dyDescent="0.35">
      <c r="A528" s="236"/>
      <c r="B528" s="240"/>
      <c r="C528" s="241"/>
      <c r="D528" s="241"/>
      <c r="E528" s="242"/>
      <c r="F528" s="236"/>
      <c r="G528" s="31" t="s">
        <v>30</v>
      </c>
      <c r="H528" s="31" t="s">
        <v>31</v>
      </c>
      <c r="I528" s="31" t="s">
        <v>32</v>
      </c>
      <c r="J528" s="247"/>
      <c r="K528" s="286"/>
      <c r="L528" s="10"/>
      <c r="M528" s="288"/>
      <c r="N528" s="290"/>
      <c r="O528" s="247"/>
      <c r="P528" s="199" t="str">
        <f>G528</f>
        <v>Б</v>
      </c>
      <c r="Q528" s="199" t="str">
        <f>H528</f>
        <v>Ж</v>
      </c>
      <c r="R528" s="200" t="str">
        <f>I528</f>
        <v>У</v>
      </c>
      <c r="S528" s="290"/>
      <c r="T528" s="279"/>
    </row>
    <row r="529" spans="1:20" ht="38.25" customHeight="1" x14ac:dyDescent="0.3">
      <c r="A529" s="44" t="s">
        <v>5</v>
      </c>
      <c r="B529" s="280" t="str">
        <f>'меню пригот блюд'!B521:E521</f>
        <v>Вермишель молочная жидкая</v>
      </c>
      <c r="C529" s="280"/>
      <c r="D529" s="280"/>
      <c r="E529" s="280"/>
      <c r="F529" s="40">
        <f>'меню пригот блюд'!F521</f>
        <v>130</v>
      </c>
      <c r="G529" s="40">
        <v>3.7</v>
      </c>
      <c r="H529" s="17">
        <v>29.06</v>
      </c>
      <c r="I529" s="40">
        <v>22.53</v>
      </c>
      <c r="J529" s="17">
        <f>'меню пригот блюд'!J521</f>
        <v>336.93</v>
      </c>
      <c r="K529" s="79" t="s">
        <v>115</v>
      </c>
      <c r="L529" s="11"/>
      <c r="M529" s="63" t="s">
        <v>5</v>
      </c>
      <c r="N529" s="64" t="str">
        <f>B529</f>
        <v>Вермишель молочная жидкая</v>
      </c>
      <c r="O529" s="68">
        <f>'меню пригот блюд'!O521</f>
        <v>150</v>
      </c>
      <c r="P529" s="67">
        <v>4.47</v>
      </c>
      <c r="Q529" s="68">
        <v>45.01</v>
      </c>
      <c r="R529" s="67">
        <v>26.49</v>
      </c>
      <c r="S529" s="68">
        <f>'меню пригот блюд'!S521</f>
        <v>490.59</v>
      </c>
      <c r="T529" s="83" t="str">
        <f>K529</f>
        <v>7.45.1</v>
      </c>
    </row>
    <row r="530" spans="1:20" ht="24.75" customHeight="1" x14ac:dyDescent="0.3">
      <c r="A530" s="45"/>
      <c r="B530" s="281" t="str">
        <f>'меню пригот блюд'!B522:E522</f>
        <v>Чай с сахаром</v>
      </c>
      <c r="C530" s="281"/>
      <c r="D530" s="281"/>
      <c r="E530" s="281"/>
      <c r="F530" s="18">
        <f>'меню пригот блюд'!F522</f>
        <v>150</v>
      </c>
      <c r="G530" s="18">
        <v>2E-3</v>
      </c>
      <c r="H530" s="33"/>
      <c r="I530" s="18">
        <v>5.2709999999999999</v>
      </c>
      <c r="J530" s="33">
        <f>'меню пригот блюд'!J522</f>
        <v>21.507999999999999</v>
      </c>
      <c r="K530" s="80" t="s">
        <v>48</v>
      </c>
      <c r="L530" s="12"/>
      <c r="M530" s="45"/>
      <c r="N530" s="65" t="str">
        <f>B530</f>
        <v>Чай с сахаром</v>
      </c>
      <c r="O530" s="18">
        <f>'меню пригот блюд'!O522</f>
        <v>180</v>
      </c>
      <c r="P530" s="33">
        <v>2E-3</v>
      </c>
      <c r="Q530" s="18"/>
      <c r="R530" s="33" t="s">
        <v>50</v>
      </c>
      <c r="S530" s="18">
        <f>'меню пригот блюд'!S522</f>
        <v>28.841999999999999</v>
      </c>
      <c r="T530" s="84" t="str">
        <f>K530</f>
        <v>7.43</v>
      </c>
    </row>
    <row r="531" spans="1:20" ht="30" customHeight="1" x14ac:dyDescent="0.3">
      <c r="A531" s="45"/>
      <c r="B531" s="281" t="str">
        <f>'меню пригот блюд'!B523:E523</f>
        <v>Батон  (пшеничный)</v>
      </c>
      <c r="C531" s="281"/>
      <c r="D531" s="281"/>
      <c r="E531" s="281"/>
      <c r="F531" s="18">
        <f>'меню пригот блюд'!F523</f>
        <v>30</v>
      </c>
      <c r="G531" s="18">
        <v>2.25</v>
      </c>
      <c r="H531" s="33">
        <v>0.87</v>
      </c>
      <c r="I531" s="18">
        <v>15.27</v>
      </c>
      <c r="J531" s="101">
        <f>'меню пригот блюд'!J523</f>
        <v>79.2</v>
      </c>
      <c r="K531" s="80" t="s">
        <v>37</v>
      </c>
      <c r="L531" s="12"/>
      <c r="M531" s="45"/>
      <c r="N531" s="65" t="str">
        <f>B531</f>
        <v>Батон  (пшеничный)</v>
      </c>
      <c r="O531" s="18">
        <f>'меню пригот блюд'!O523</f>
        <v>40</v>
      </c>
      <c r="P531" s="33">
        <v>3</v>
      </c>
      <c r="Q531" s="18">
        <v>1.1599999999999999</v>
      </c>
      <c r="R531" s="33">
        <v>20.36</v>
      </c>
      <c r="S531" s="18">
        <f>'меню пригот блюд'!S523</f>
        <v>105.6</v>
      </c>
      <c r="T531" s="84" t="str">
        <f>K531</f>
        <v>7.8.2</v>
      </c>
    </row>
    <row r="532" spans="1:20" ht="16.2" thickBot="1" x14ac:dyDescent="0.35">
      <c r="A532" s="45"/>
      <c r="B532" s="282" t="str">
        <f>'меню пригот блюд'!B524:E524</f>
        <v>Масло сливочное</v>
      </c>
      <c r="C532" s="283"/>
      <c r="D532" s="283"/>
      <c r="E532" s="284"/>
      <c r="F532" s="18">
        <f>'меню пригот блюд'!F524</f>
        <v>5</v>
      </c>
      <c r="G532" s="18"/>
      <c r="H532" s="33"/>
      <c r="I532" s="18"/>
      <c r="J532" s="101">
        <f>'меню пригот блюд'!J524</f>
        <v>33.1</v>
      </c>
      <c r="K532" s="80"/>
      <c r="L532" s="12"/>
      <c r="M532" s="45"/>
      <c r="N532" s="65" t="str">
        <f>B532</f>
        <v>Масло сливочное</v>
      </c>
      <c r="O532" s="18">
        <f>'меню пригот блюд'!O524</f>
        <v>6</v>
      </c>
      <c r="P532" s="33">
        <v>0.06</v>
      </c>
      <c r="Q532" s="18">
        <v>4.3499999999999996</v>
      </c>
      <c r="R532" s="33">
        <v>8.4000000000000005E-2</v>
      </c>
      <c r="S532" s="18">
        <f>'меню пригот блюд'!S524</f>
        <v>39.72</v>
      </c>
      <c r="T532" s="84">
        <f>K532</f>
        <v>0</v>
      </c>
    </row>
    <row r="533" spans="1:20" ht="16.2" hidden="1" thickBot="1" x14ac:dyDescent="0.35">
      <c r="A533" s="46"/>
      <c r="B533" s="282"/>
      <c r="C533" s="283"/>
      <c r="D533" s="283"/>
      <c r="E533" s="284"/>
      <c r="F533" s="41"/>
      <c r="G533" s="48"/>
      <c r="H533" s="34"/>
      <c r="I533" s="48"/>
      <c r="J533" s="47"/>
      <c r="K533" s="81"/>
      <c r="L533" s="12"/>
      <c r="M533" s="46"/>
      <c r="N533" s="66">
        <f>B533</f>
        <v>0</v>
      </c>
      <c r="O533" s="48">
        <v>10</v>
      </c>
      <c r="P533" s="34">
        <v>0.10299999999999999</v>
      </c>
      <c r="Q533" s="48">
        <v>7.4390000000000001</v>
      </c>
      <c r="R533" s="34">
        <v>0.14399999999999999</v>
      </c>
      <c r="S533" s="48">
        <v>67.921000000000006</v>
      </c>
      <c r="T533" s="85">
        <f>K533</f>
        <v>0</v>
      </c>
    </row>
    <row r="534" spans="1:20" ht="16.2" thickBot="1" x14ac:dyDescent="0.35">
      <c r="A534" s="272" t="s">
        <v>8</v>
      </c>
      <c r="B534" s="273"/>
      <c r="C534" s="273"/>
      <c r="D534" s="273"/>
      <c r="E534" s="274"/>
      <c r="F534" s="50">
        <f>SUM(F529:F533)</f>
        <v>315</v>
      </c>
      <c r="G534" s="42">
        <f>SUM(G529:G533)</f>
        <v>5.952</v>
      </c>
      <c r="H534" s="42">
        <f>SUM(H529:H533)</f>
        <v>29.93</v>
      </c>
      <c r="I534" s="42">
        <f>SUM(I529:I533)</f>
        <v>43.070999999999998</v>
      </c>
      <c r="J534" s="49">
        <f>SUM(J529:J533)</f>
        <v>470.738</v>
      </c>
      <c r="K534" s="21"/>
      <c r="L534" s="13"/>
      <c r="M534" s="272" t="s">
        <v>8</v>
      </c>
      <c r="N534" s="274"/>
      <c r="O534" s="42">
        <f>SUM(O529:O533)</f>
        <v>386</v>
      </c>
      <c r="P534" s="50">
        <f>SUM(P529:P533)</f>
        <v>7.6349999999999989</v>
      </c>
      <c r="Q534" s="42">
        <f>SUM(Q529:Q533)</f>
        <v>57.958999999999996</v>
      </c>
      <c r="R534" s="103">
        <f>SUM(R529:R533)</f>
        <v>47.077999999999996</v>
      </c>
      <c r="S534" s="103">
        <f>SUM(S529:S533)</f>
        <v>732.67300000000012</v>
      </c>
      <c r="T534" s="86"/>
    </row>
    <row r="535" spans="1:20" ht="78.599999999999994" hidden="1" thickBot="1" x14ac:dyDescent="0.35">
      <c r="A535" s="62" t="s">
        <v>9</v>
      </c>
      <c r="B535" s="275"/>
      <c r="C535" s="276"/>
      <c r="D535" s="276"/>
      <c r="E535" s="277"/>
      <c r="F535" s="43"/>
      <c r="G535" s="43"/>
      <c r="H535" s="36"/>
      <c r="I535" s="43"/>
      <c r="J535" s="36"/>
      <c r="K535" s="82" t="s">
        <v>40</v>
      </c>
      <c r="L535" s="11"/>
      <c r="M535" s="69" t="s">
        <v>9</v>
      </c>
      <c r="N535" s="70">
        <f>B535</f>
        <v>0</v>
      </c>
      <c r="O535" s="43"/>
      <c r="P535" s="43"/>
      <c r="Q535" s="71"/>
      <c r="R535" s="43"/>
      <c r="S535" s="43"/>
      <c r="T535" s="119" t="str">
        <f>K535</f>
        <v>8.2.1</v>
      </c>
    </row>
    <row r="536" spans="1:20" ht="16.2" hidden="1" thickBot="1" x14ac:dyDescent="0.35">
      <c r="A536" s="8"/>
      <c r="B536" s="267"/>
      <c r="C536" s="267"/>
      <c r="D536" s="267"/>
      <c r="E536" s="268"/>
      <c r="F536" s="20"/>
      <c r="G536" s="20"/>
      <c r="H536" s="2"/>
      <c r="I536" s="14"/>
      <c r="J536" s="14"/>
      <c r="K536" s="22"/>
      <c r="L536" s="5"/>
      <c r="M536" s="8"/>
      <c r="N536" s="23"/>
      <c r="O536" s="23"/>
      <c r="P536" s="24"/>
      <c r="Q536" s="24"/>
      <c r="R536" s="24"/>
      <c r="S536" s="213"/>
      <c r="T536" s="118"/>
    </row>
    <row r="537" spans="1:20" ht="16.2" hidden="1" thickBot="1" x14ac:dyDescent="0.35">
      <c r="A537" s="248" t="s">
        <v>10</v>
      </c>
      <c r="B537" s="258"/>
      <c r="C537" s="258"/>
      <c r="D537" s="258"/>
      <c r="E537" s="249"/>
      <c r="F537" s="52">
        <f>SUM(F535:F536)</f>
        <v>0</v>
      </c>
      <c r="G537" s="27">
        <f>SUM(G535:G536)</f>
        <v>0</v>
      </c>
      <c r="H537" s="27"/>
      <c r="I537" s="53">
        <f>SUM(I535:I536)</f>
        <v>0</v>
      </c>
      <c r="J537" s="53">
        <f>SUM(J535:J536)</f>
        <v>0</v>
      </c>
      <c r="K537" s="27"/>
      <c r="L537" s="3"/>
      <c r="M537" s="248" t="s">
        <v>10</v>
      </c>
      <c r="N537" s="258"/>
      <c r="O537" s="15">
        <f>SUM(O535:O536)</f>
        <v>0</v>
      </c>
      <c r="P537" s="27">
        <f>SUM(P535:P536)</f>
        <v>0</v>
      </c>
      <c r="Q537" s="37"/>
      <c r="R537" s="27">
        <f>SUM(R535:R536)</f>
        <v>0</v>
      </c>
      <c r="S537" s="53">
        <f>SUM(S535:S536)</f>
        <v>0</v>
      </c>
      <c r="T537" s="86"/>
    </row>
    <row r="538" spans="1:20" ht="26.25" customHeight="1" x14ac:dyDescent="0.3">
      <c r="A538" s="59" t="s">
        <v>15</v>
      </c>
      <c r="B538" s="266" t="str">
        <f>'меню пригот блюд'!B530:E530</f>
        <v>Огурец соленый</v>
      </c>
      <c r="C538" s="267"/>
      <c r="D538" s="267"/>
      <c r="E538" s="268"/>
      <c r="F538" s="25">
        <f>'меню пригот блюд'!F530</f>
        <v>10</v>
      </c>
      <c r="G538" s="25">
        <v>0.16</v>
      </c>
      <c r="H538" s="25">
        <v>0.03</v>
      </c>
      <c r="I538" s="56">
        <v>0.59</v>
      </c>
      <c r="J538" s="25">
        <f>'меню пригот блюд'!J530</f>
        <v>2.13</v>
      </c>
      <c r="K538" s="89" t="s">
        <v>53</v>
      </c>
      <c r="L538" s="5"/>
      <c r="M538" s="72" t="s">
        <v>15</v>
      </c>
      <c r="N538" s="73" t="str">
        <f t="shared" ref="N538:N545" si="22">B538</f>
        <v>Огурец соленый</v>
      </c>
      <c r="O538" s="77">
        <f>'меню пригот блюд'!O530</f>
        <v>15</v>
      </c>
      <c r="P538" s="77">
        <v>0.22</v>
      </c>
      <c r="Q538" s="76">
        <v>0.04</v>
      </c>
      <c r="R538" s="77">
        <v>0.79</v>
      </c>
      <c r="S538" s="77">
        <f>'меню пригот блюд'!S530</f>
        <v>3.02</v>
      </c>
      <c r="T538" s="83" t="str">
        <f>K538</f>
        <v>4.10</v>
      </c>
    </row>
    <row r="539" spans="1:20" ht="32.25" customHeight="1" x14ac:dyDescent="0.3">
      <c r="A539" s="60"/>
      <c r="B539" s="252" t="str">
        <f>'меню пригот блюд'!B531:E531</f>
        <v>Борщ с капустой и картофелем со сметаной</v>
      </c>
      <c r="C539" s="253"/>
      <c r="D539" s="253"/>
      <c r="E539" s="254"/>
      <c r="F539" s="19">
        <f>'меню пригот блюд'!F531</f>
        <v>150</v>
      </c>
      <c r="G539" s="97">
        <v>6.83</v>
      </c>
      <c r="H539" s="97">
        <v>3.79</v>
      </c>
      <c r="I539" s="98">
        <v>13.04</v>
      </c>
      <c r="J539" s="96">
        <f>'меню пригот блюд'!J531</f>
        <v>122.07</v>
      </c>
      <c r="K539" s="90" t="s">
        <v>116</v>
      </c>
      <c r="L539" s="3"/>
      <c r="M539" s="28"/>
      <c r="N539" s="74" t="str">
        <f t="shared" si="22"/>
        <v>Борщ с капустой и картофелем со сметаной</v>
      </c>
      <c r="O539" s="19">
        <f>'меню пригот блюд'!O531</f>
        <v>180</v>
      </c>
      <c r="P539" s="19">
        <v>8.18</v>
      </c>
      <c r="Q539" s="39">
        <v>8.98</v>
      </c>
      <c r="R539" s="19">
        <v>15.66</v>
      </c>
      <c r="S539" s="19">
        <f>'меню пригот блюд'!S531</f>
        <v>159.33000000000001</v>
      </c>
      <c r="T539" s="83" t="str">
        <f>K539</f>
        <v>2.1</v>
      </c>
    </row>
    <row r="540" spans="1:20" ht="24.75" customHeight="1" x14ac:dyDescent="0.3">
      <c r="A540" s="60"/>
      <c r="B540" s="252" t="str">
        <f>'меню пригот блюд'!B532:E532</f>
        <v>Котлета из рыбы</v>
      </c>
      <c r="C540" s="253"/>
      <c r="D540" s="253"/>
      <c r="E540" s="254"/>
      <c r="F540" s="19">
        <f>'меню пригот блюд'!F532</f>
        <v>50</v>
      </c>
      <c r="G540" s="97">
        <f>8.38-G541</f>
        <v>8.25</v>
      </c>
      <c r="H540" s="97">
        <f>1.62-H541</f>
        <v>0.42000000000000015</v>
      </c>
      <c r="I540" s="98">
        <f>4.79-I541</f>
        <v>3.9</v>
      </c>
      <c r="J540" s="96">
        <f>'меню пригот блюд'!J532</f>
        <v>78.88</v>
      </c>
      <c r="K540" s="90" t="s">
        <v>118</v>
      </c>
      <c r="L540" s="6"/>
      <c r="M540" s="28"/>
      <c r="N540" s="74" t="str">
        <f t="shared" si="22"/>
        <v>Котлета из рыбы</v>
      </c>
      <c r="O540" s="19">
        <f>'меню пригот блюд'!O532</f>
        <v>60</v>
      </c>
      <c r="P540" s="19">
        <f>9.68-P541</f>
        <v>9.41</v>
      </c>
      <c r="Q540" s="39">
        <f>2.99-Q541</f>
        <v>0.49000000000000021</v>
      </c>
      <c r="R540" s="19">
        <f>6.73-R541</f>
        <v>4.8800000000000008</v>
      </c>
      <c r="S540" s="19">
        <f>'меню пригот блюд'!S532</f>
        <v>95.9</v>
      </c>
      <c r="T540" s="95" t="str">
        <f t="shared" ref="T540:T545" si="23">K540</f>
        <v>3.13.1</v>
      </c>
    </row>
    <row r="541" spans="1:20" ht="23.25" customHeight="1" x14ac:dyDescent="0.3">
      <c r="A541" s="60"/>
      <c r="B541" s="252" t="str">
        <f>'меню пригот блюд'!B533:E533</f>
        <v>Соус томатный</v>
      </c>
      <c r="C541" s="253"/>
      <c r="D541" s="253"/>
      <c r="E541" s="254"/>
      <c r="F541" s="19">
        <f>'меню пригот блюд'!F533</f>
        <v>25</v>
      </c>
      <c r="G541" s="97">
        <v>0.13</v>
      </c>
      <c r="H541" s="97">
        <v>1.2</v>
      </c>
      <c r="I541" s="98">
        <v>0.89</v>
      </c>
      <c r="J541" s="19">
        <f>'меню пригот блюд'!J533</f>
        <v>10.61</v>
      </c>
      <c r="K541" s="90" t="s">
        <v>120</v>
      </c>
      <c r="L541" s="6"/>
      <c r="M541" s="28"/>
      <c r="N541" s="74" t="str">
        <f t="shared" si="22"/>
        <v>Соус томатный</v>
      </c>
      <c r="O541" s="19">
        <f>'меню пригот блюд'!O533</f>
        <v>30</v>
      </c>
      <c r="P541" s="19">
        <v>0.27</v>
      </c>
      <c r="Q541" s="39">
        <v>2.5</v>
      </c>
      <c r="R541" s="19">
        <v>1.85</v>
      </c>
      <c r="S541" s="19">
        <f>'меню пригот блюд'!S533</f>
        <v>18.28</v>
      </c>
      <c r="T541" s="95" t="str">
        <f t="shared" si="23"/>
        <v>5.5</v>
      </c>
    </row>
    <row r="542" spans="1:20" ht="21.75" customHeight="1" x14ac:dyDescent="0.3">
      <c r="A542" s="60"/>
      <c r="B542" s="252" t="str">
        <f>'меню пригот блюд'!B534:E534</f>
        <v>Пюре картофельное</v>
      </c>
      <c r="C542" s="253"/>
      <c r="D542" s="253"/>
      <c r="E542" s="254"/>
      <c r="F542" s="19">
        <f>'меню пригот блюд'!F534</f>
        <v>110</v>
      </c>
      <c r="G542" s="97">
        <v>3</v>
      </c>
      <c r="H542" s="97">
        <v>3.8</v>
      </c>
      <c r="I542" s="98">
        <v>20.9</v>
      </c>
      <c r="J542" s="19">
        <f>'меню пригот блюд'!J534</f>
        <v>147.9</v>
      </c>
      <c r="K542" s="90" t="s">
        <v>121</v>
      </c>
      <c r="L542" s="6"/>
      <c r="M542" s="60"/>
      <c r="N542" s="74" t="str">
        <f t="shared" si="22"/>
        <v>Пюре картофельное</v>
      </c>
      <c r="O542" s="19">
        <f>'меню пригот блюд'!O534</f>
        <v>130</v>
      </c>
      <c r="P542" s="19">
        <v>3.6</v>
      </c>
      <c r="Q542" s="39">
        <v>4.7</v>
      </c>
      <c r="R542" s="19">
        <v>24.7</v>
      </c>
      <c r="S542" s="19">
        <f>'меню пригот блюд'!S534</f>
        <v>177.8</v>
      </c>
      <c r="T542" s="95" t="str">
        <f t="shared" si="23"/>
        <v>4.9</v>
      </c>
    </row>
    <row r="543" spans="1:20" ht="28.5" customHeight="1" x14ac:dyDescent="0.3">
      <c r="A543" s="60"/>
      <c r="B543" s="252" t="str">
        <f>'меню пригот блюд'!B535:E535</f>
        <v>Компот из сухофруктов</v>
      </c>
      <c r="C543" s="253"/>
      <c r="D543" s="253"/>
      <c r="E543" s="254"/>
      <c r="F543" s="19">
        <f>'меню пригот блюд'!F535</f>
        <v>150</v>
      </c>
      <c r="G543" s="97">
        <v>0.25</v>
      </c>
      <c r="H543" s="97"/>
      <c r="I543" s="98">
        <v>9.81</v>
      </c>
      <c r="J543" s="19">
        <f>'меню пригот блюд'!J535</f>
        <v>40.22</v>
      </c>
      <c r="K543" s="90" t="s">
        <v>58</v>
      </c>
      <c r="L543" s="6"/>
      <c r="M543" s="28"/>
      <c r="N543" s="74" t="str">
        <f t="shared" si="22"/>
        <v>Компот из сухофруктов</v>
      </c>
      <c r="O543" s="19">
        <f>'меню пригот блюд'!O535</f>
        <v>180</v>
      </c>
      <c r="P543" s="19">
        <v>0.31</v>
      </c>
      <c r="Q543" s="39"/>
      <c r="R543" s="19">
        <v>12.63</v>
      </c>
      <c r="S543" s="19">
        <f>'меню пригот блюд'!S535</f>
        <v>44.54</v>
      </c>
      <c r="T543" s="95" t="str">
        <f t="shared" si="23"/>
        <v>8.2</v>
      </c>
    </row>
    <row r="544" spans="1:20" ht="25.5" customHeight="1" x14ac:dyDescent="0.3">
      <c r="A544" s="60"/>
      <c r="B544" s="252" t="str">
        <f>'меню пригот блюд'!B536:E536</f>
        <v>Хлеб пшеничный</v>
      </c>
      <c r="C544" s="253"/>
      <c r="D544" s="253"/>
      <c r="E544" s="254"/>
      <c r="F544" s="19">
        <f>'меню пригот блюд'!F536</f>
        <v>20</v>
      </c>
      <c r="G544" s="97">
        <v>2.4300000000000002</v>
      </c>
      <c r="H544" s="97">
        <v>0.3</v>
      </c>
      <c r="I544" s="98">
        <v>14.64</v>
      </c>
      <c r="J544" s="19">
        <f>'меню пригот блюд'!J536</f>
        <v>48.4</v>
      </c>
      <c r="K544" s="90" t="s">
        <v>37</v>
      </c>
      <c r="L544" s="6"/>
      <c r="M544" s="60"/>
      <c r="N544" s="74" t="str">
        <f t="shared" si="22"/>
        <v>Хлеб пшеничный</v>
      </c>
      <c r="O544" s="19">
        <f>'меню пригот блюд'!O536</f>
        <v>28</v>
      </c>
      <c r="P544" s="19">
        <v>3.24</v>
      </c>
      <c r="Q544" s="39">
        <v>0.4</v>
      </c>
      <c r="R544" s="19">
        <v>16.52</v>
      </c>
      <c r="S544" s="19">
        <f>'меню пригот блюд'!S536</f>
        <v>67.760000000000005</v>
      </c>
      <c r="T544" s="95" t="str">
        <f t="shared" si="23"/>
        <v>7.8.2</v>
      </c>
    </row>
    <row r="545" spans="1:20" ht="26.25" customHeight="1" thickBot="1" x14ac:dyDescent="0.35">
      <c r="A545" s="61"/>
      <c r="B545" s="255" t="str">
        <f>'меню пригот блюд'!B537:E537</f>
        <v>Хлеб ржаной</v>
      </c>
      <c r="C545" s="256"/>
      <c r="D545" s="256"/>
      <c r="E545" s="257"/>
      <c r="F545" s="26">
        <f>'меню пригот блюд'!F537</f>
        <v>30</v>
      </c>
      <c r="G545" s="99">
        <v>3.9</v>
      </c>
      <c r="H545" s="99">
        <v>0.9</v>
      </c>
      <c r="I545" s="100">
        <v>12</v>
      </c>
      <c r="J545" s="78">
        <f>'меню пригот блюд'!J537</f>
        <v>75</v>
      </c>
      <c r="K545" s="91" t="s">
        <v>37</v>
      </c>
      <c r="L545" s="6"/>
      <c r="M545" s="29"/>
      <c r="N545" s="75" t="str">
        <f t="shared" si="22"/>
        <v>Хлеб ржаной</v>
      </c>
      <c r="O545" s="78">
        <f>'меню пригот блюд'!O537</f>
        <v>40</v>
      </c>
      <c r="P545" s="108">
        <v>5.2</v>
      </c>
      <c r="Q545" s="109">
        <v>1.2</v>
      </c>
      <c r="R545" s="108">
        <v>16</v>
      </c>
      <c r="S545" s="110">
        <f>'меню пригот блюд'!S537</f>
        <v>100</v>
      </c>
      <c r="T545" s="95" t="str">
        <f t="shared" si="23"/>
        <v>7.8.2</v>
      </c>
    </row>
    <row r="546" spans="1:20" ht="16.2" thickBot="1" x14ac:dyDescent="0.35">
      <c r="A546" s="248" t="s">
        <v>11</v>
      </c>
      <c r="B546" s="258"/>
      <c r="C546" s="258"/>
      <c r="D546" s="258"/>
      <c r="E546" s="249"/>
      <c r="F546" s="55">
        <f>SUM(F538:F545)</f>
        <v>545</v>
      </c>
      <c r="G546" s="52">
        <f>SUM(G538:G545)</f>
        <v>24.95</v>
      </c>
      <c r="H546" s="27">
        <f>SUM(H538:H545)</f>
        <v>10.440000000000001</v>
      </c>
      <c r="I546" s="53">
        <f>SUM(I538:I545)</f>
        <v>75.77</v>
      </c>
      <c r="J546" s="37">
        <f>SUM(J538:J545)</f>
        <v>525.21</v>
      </c>
      <c r="K546" s="92"/>
      <c r="L546" s="6"/>
      <c r="M546" s="248" t="s">
        <v>11</v>
      </c>
      <c r="N546" s="259"/>
      <c r="O546" s="37">
        <f>SUM(O538:O545)</f>
        <v>663</v>
      </c>
      <c r="P546" s="27">
        <f>SUM(P538:P545)</f>
        <v>30.430000000000003</v>
      </c>
      <c r="Q546" s="37">
        <f>SUM(Q538:Q545)</f>
        <v>18.309999999999999</v>
      </c>
      <c r="R546" s="27">
        <f>SUM(R538:R545)</f>
        <v>93.03</v>
      </c>
      <c r="S546" s="53">
        <f>SUM(S538:S545)</f>
        <v>666.63</v>
      </c>
      <c r="T546" s="86"/>
    </row>
    <row r="547" spans="1:20" ht="36" customHeight="1" x14ac:dyDescent="0.3">
      <c r="A547" s="59" t="s">
        <v>12</v>
      </c>
      <c r="B547" s="260" t="str">
        <f>'меню пригот блюд'!B539:E539</f>
        <v>Вареники ленивые</v>
      </c>
      <c r="C547" s="261"/>
      <c r="D547" s="261"/>
      <c r="E547" s="262"/>
      <c r="F547" s="77">
        <f>'меню пригот блюд'!F539</f>
        <v>56</v>
      </c>
      <c r="G547" s="77">
        <v>6.19</v>
      </c>
      <c r="H547" s="113">
        <v>4.4400000000000004</v>
      </c>
      <c r="I547" s="77">
        <v>11.13</v>
      </c>
      <c r="J547" s="113">
        <f>'меню пригот блюд'!J539</f>
        <v>112.63</v>
      </c>
      <c r="K547" s="114" t="s">
        <v>122</v>
      </c>
      <c r="L547" s="5"/>
      <c r="M547" s="72" t="str">
        <f>A547</f>
        <v>Полдник</v>
      </c>
      <c r="N547" s="73" t="str">
        <f>B547</f>
        <v>Вареники ленивые</v>
      </c>
      <c r="O547" s="77">
        <f>'меню пригот блюд'!O539</f>
        <v>70</v>
      </c>
      <c r="P547" s="51">
        <v>7.69</v>
      </c>
      <c r="Q547" s="76">
        <v>5.9</v>
      </c>
      <c r="R547" s="51">
        <v>14.04</v>
      </c>
      <c r="S547" s="77">
        <f>'меню пригот блюд'!S539</f>
        <v>229.07</v>
      </c>
      <c r="T547" s="83" t="str">
        <f>K547</f>
        <v>4.17.12</v>
      </c>
    </row>
    <row r="548" spans="1:20" ht="29.25" customHeight="1" x14ac:dyDescent="0.3">
      <c r="A548" s="111"/>
      <c r="B548" s="263" t="str">
        <f>'меню пригот блюд'!B540:E540</f>
        <v>Соус сметанный сладкий ванильный</v>
      </c>
      <c r="C548" s="264"/>
      <c r="D548" s="264"/>
      <c r="E548" s="265"/>
      <c r="F548" s="20">
        <f>'меню пригот блюд'!F540</f>
        <v>15</v>
      </c>
      <c r="G548" s="20">
        <v>0.41</v>
      </c>
      <c r="H548" s="2">
        <v>2.37</v>
      </c>
      <c r="I548" s="20">
        <v>3.58</v>
      </c>
      <c r="J548" s="2">
        <f>'меню пригот блюд'!J540</f>
        <v>34.340000000000003</v>
      </c>
      <c r="K548" s="89" t="s">
        <v>123</v>
      </c>
      <c r="L548" s="5"/>
      <c r="M548" s="112"/>
      <c r="N548" s="73" t="str">
        <f>B548</f>
        <v>Соус сметанный сладкий ванильный</v>
      </c>
      <c r="O548" s="51">
        <f>'меню пригот блюд'!O540</f>
        <v>20</v>
      </c>
      <c r="P548" s="51">
        <v>0.55000000000000004</v>
      </c>
      <c r="Q548" s="76">
        <v>3.26</v>
      </c>
      <c r="R548" s="51">
        <v>5.31</v>
      </c>
      <c r="S548" s="51">
        <f>'меню пригот блюд'!S540</f>
        <v>49.22</v>
      </c>
      <c r="T548" s="83" t="str">
        <f>K548</f>
        <v>5.9.2</v>
      </c>
    </row>
    <row r="549" spans="1:20" ht="15.6" hidden="1" x14ac:dyDescent="0.3">
      <c r="A549" s="60"/>
      <c r="B549" s="252"/>
      <c r="C549" s="253"/>
      <c r="D549" s="253"/>
      <c r="E549" s="254"/>
      <c r="F549" s="19"/>
      <c r="G549" s="19"/>
      <c r="H549" s="39"/>
      <c r="I549" s="19"/>
      <c r="J549" s="39"/>
      <c r="K549" s="90"/>
      <c r="L549" s="6"/>
      <c r="M549" s="60"/>
      <c r="N549" s="74">
        <f>B549</f>
        <v>0</v>
      </c>
      <c r="O549" s="19"/>
      <c r="P549" s="19"/>
      <c r="Q549" s="39"/>
      <c r="R549" s="19"/>
      <c r="S549" s="19"/>
      <c r="T549" s="83">
        <f>K549</f>
        <v>0</v>
      </c>
    </row>
    <row r="550" spans="1:20" ht="24.75" customHeight="1" thickBot="1" x14ac:dyDescent="0.35">
      <c r="A550" s="60"/>
      <c r="B550" s="295" t="str">
        <f>'меню пригот блюд'!B542:E542</f>
        <v>Чай с сахаром</v>
      </c>
      <c r="C550" s="295"/>
      <c r="D550" s="295"/>
      <c r="E550" s="295"/>
      <c r="F550" s="19">
        <f>'меню пригот блюд'!F542</f>
        <v>150</v>
      </c>
      <c r="G550" s="19">
        <v>2E-3</v>
      </c>
      <c r="H550" s="39"/>
      <c r="I550" s="19">
        <v>5.2709999999999999</v>
      </c>
      <c r="J550" s="39">
        <f>'меню пригот блюд'!J542</f>
        <v>21.507999999999999</v>
      </c>
      <c r="K550" s="90" t="s">
        <v>48</v>
      </c>
      <c r="L550" s="6"/>
      <c r="M550" s="60"/>
      <c r="N550" s="74" t="str">
        <f>B550</f>
        <v>Чай с сахаром</v>
      </c>
      <c r="O550" s="19">
        <f>'меню пригот блюд'!O542</f>
        <v>180</v>
      </c>
      <c r="P550" s="19">
        <v>2E-3</v>
      </c>
      <c r="Q550" s="39"/>
      <c r="R550" s="19">
        <v>7.1159999999999997</v>
      </c>
      <c r="S550" s="19">
        <f>'меню пригот блюд'!S542</f>
        <v>28.841999999999999</v>
      </c>
      <c r="T550" s="83" t="str">
        <f>K550</f>
        <v>7.43</v>
      </c>
    </row>
    <row r="551" spans="1:20" ht="16.2" hidden="1" thickBot="1" x14ac:dyDescent="0.35">
      <c r="A551" s="61"/>
      <c r="B551" s="291"/>
      <c r="C551" s="292"/>
      <c r="D551" s="292"/>
      <c r="E551" s="293"/>
      <c r="F551" s="26"/>
      <c r="G551" s="54"/>
      <c r="H551" s="58"/>
      <c r="I551" s="54"/>
      <c r="J551" s="57"/>
      <c r="K551" s="93"/>
      <c r="L551" s="6"/>
      <c r="M551" s="61"/>
      <c r="N551" s="75"/>
      <c r="O551" s="61"/>
      <c r="P551" s="61"/>
      <c r="Q551" s="75"/>
      <c r="R551" s="61"/>
      <c r="S551" s="78"/>
      <c r="T551" s="83">
        <f>K551</f>
        <v>0</v>
      </c>
    </row>
    <row r="552" spans="1:20" ht="22.5" customHeight="1" thickBot="1" x14ac:dyDescent="0.35">
      <c r="A552" s="248" t="s">
        <v>13</v>
      </c>
      <c r="B552" s="258"/>
      <c r="C552" s="258"/>
      <c r="D552" s="258"/>
      <c r="E552" s="249"/>
      <c r="F552" s="27">
        <f>SUM(F547:F551)</f>
        <v>221</v>
      </c>
      <c r="G552" s="52">
        <f>SUM(G547:G551)</f>
        <v>6.6020000000000003</v>
      </c>
      <c r="H552" s="27">
        <f>SUM(H547:H551)</f>
        <v>6.8100000000000005</v>
      </c>
      <c r="I552" s="53">
        <f>SUM(I547:I551)</f>
        <v>19.981000000000002</v>
      </c>
      <c r="J552" s="27">
        <f>SUM(J547:J551)</f>
        <v>168.47800000000001</v>
      </c>
      <c r="K552" s="92"/>
      <c r="L552" s="6"/>
      <c r="M552" s="248" t="s">
        <v>13</v>
      </c>
      <c r="N552" s="249"/>
      <c r="O552" s="27">
        <f>SUM(O547:O551)</f>
        <v>270</v>
      </c>
      <c r="P552" s="52">
        <f>SUM(P547:P551)</f>
        <v>8.2420000000000009</v>
      </c>
      <c r="Q552" s="27">
        <f>SUM(Q547:Q551)</f>
        <v>9.16</v>
      </c>
      <c r="R552" s="53">
        <f>SUM(R547:R551)</f>
        <v>26.465999999999998</v>
      </c>
      <c r="S552" s="53">
        <f>SUM(S547:S551)</f>
        <v>307.13199999999995</v>
      </c>
      <c r="T552" s="86"/>
    </row>
    <row r="553" spans="1:20" ht="26.25" customHeight="1" thickBot="1" x14ac:dyDescent="0.35">
      <c r="A553" s="250" t="s">
        <v>17</v>
      </c>
      <c r="B553" s="251"/>
      <c r="C553" s="251"/>
      <c r="D553" s="251"/>
      <c r="E553" s="251"/>
      <c r="F553" s="104">
        <f>F534+F537+F546+F552</f>
        <v>1081</v>
      </c>
      <c r="G553" s="104">
        <f>G534+G537+G546+G552</f>
        <v>37.504000000000005</v>
      </c>
      <c r="H553" s="106">
        <f>H534+H537+H546+H552</f>
        <v>47.180000000000007</v>
      </c>
      <c r="I553" s="107">
        <f>I534+I537+I546+I552</f>
        <v>138.822</v>
      </c>
      <c r="J553" s="105">
        <f>J534+J537+J546+J552</f>
        <v>1164.4260000000002</v>
      </c>
      <c r="K553" s="94"/>
      <c r="L553" s="7"/>
      <c r="M553" s="250" t="str">
        <f>A553</f>
        <v>Итого за день:</v>
      </c>
      <c r="N553" s="251"/>
      <c r="O553" s="106">
        <f>O534+O537+O546+O552</f>
        <v>1319</v>
      </c>
      <c r="P553" s="105">
        <f>P534+P537+P546+P552</f>
        <v>46.307000000000002</v>
      </c>
      <c r="Q553" s="106">
        <f>Q534+Q537+Q546+Q552</f>
        <v>85.428999999999988</v>
      </c>
      <c r="R553" s="105">
        <f>R534+R537+R546+R552</f>
        <v>166.57400000000001</v>
      </c>
      <c r="S553" s="106">
        <f>S534+S537+S546+S552</f>
        <v>1706.4349999999999</v>
      </c>
      <c r="T553" s="88"/>
    </row>
    <row r="554" spans="1:20" x14ac:dyDescent="0.3">
      <c r="K554" s="7"/>
    </row>
    <row r="559" spans="1:20" ht="15.6" x14ac:dyDescent="0.3">
      <c r="A559" s="270" t="str">
        <f>A516</f>
        <v xml:space="preserve">Утверждаю </v>
      </c>
      <c r="B559" s="270"/>
      <c r="C559" s="270"/>
      <c r="D559" s="270"/>
      <c r="E559" s="270"/>
      <c r="F559" s="270"/>
      <c r="G559" s="270"/>
      <c r="H559" s="270"/>
      <c r="I559" s="270"/>
      <c r="J559" s="270"/>
      <c r="K559" s="270"/>
      <c r="L559" s="1"/>
      <c r="M559" s="1"/>
      <c r="N559" s="270" t="str">
        <f>A559</f>
        <v xml:space="preserve">Утверждаю </v>
      </c>
      <c r="O559" s="270"/>
      <c r="P559" s="270"/>
      <c r="Q559" s="270"/>
      <c r="R559" s="270"/>
      <c r="S559" s="270"/>
    </row>
    <row r="560" spans="1:20" ht="15.6" x14ac:dyDescent="0.3">
      <c r="A560" s="270" t="str">
        <f>A517</f>
        <v>Заведующий МБДОУ «Д/С № 3</v>
      </c>
      <c r="B560" s="270"/>
      <c r="C560" s="270"/>
      <c r="D560" s="270"/>
      <c r="E560" s="270"/>
      <c r="F560" s="270"/>
      <c r="G560" s="270"/>
      <c r="H560" s="270"/>
      <c r="I560" s="270"/>
      <c r="J560" s="270"/>
      <c r="K560" s="270"/>
      <c r="L560" s="1"/>
      <c r="M560" s="1"/>
      <c r="N560" s="270" t="str">
        <f>A560</f>
        <v>Заведующий МБДОУ «Д/С № 3</v>
      </c>
      <c r="O560" s="270"/>
      <c r="P560" s="270"/>
      <c r="Q560" s="270"/>
      <c r="R560" s="270"/>
      <c r="S560" s="270"/>
    </row>
    <row r="561" spans="1:20" ht="15.6" x14ac:dyDescent="0.3">
      <c r="A561" s="270" t="str">
        <f>A518</f>
        <v xml:space="preserve"> кп Горные Ключи» В.В. Юшкова</v>
      </c>
      <c r="B561" s="270"/>
      <c r="C561" s="270"/>
      <c r="D561" s="270"/>
      <c r="E561" s="270"/>
      <c r="F561" s="270"/>
      <c r="G561" s="270"/>
      <c r="H561" s="270"/>
      <c r="I561" s="270"/>
      <c r="J561" s="270"/>
      <c r="K561" s="270"/>
      <c r="L561" s="1"/>
      <c r="M561" s="270" t="str">
        <f>A561</f>
        <v xml:space="preserve"> кп Горные Ключи» В.В. Юшкова</v>
      </c>
      <c r="N561" s="270"/>
      <c r="O561" s="270"/>
      <c r="P561" s="270"/>
      <c r="Q561" s="270"/>
      <c r="R561" s="270"/>
      <c r="S561" s="270"/>
    </row>
    <row r="562" spans="1:20" ht="15.6" x14ac:dyDescent="0.3">
      <c r="A562" s="270" t="str">
        <f>A519</f>
        <v xml:space="preserve">                                                       ____________</v>
      </c>
      <c r="B562" s="270"/>
      <c r="C562" s="270"/>
      <c r="D562" s="270"/>
      <c r="E562" s="270"/>
      <c r="F562" s="270"/>
      <c r="G562" s="270"/>
      <c r="H562" s="270"/>
      <c r="I562" s="270"/>
      <c r="J562" s="270"/>
      <c r="K562" s="270"/>
      <c r="L562" s="3"/>
      <c r="M562" s="270" t="str">
        <f>A562</f>
        <v xml:space="preserve">                                                       ____________</v>
      </c>
      <c r="N562" s="270"/>
      <c r="O562" s="270"/>
      <c r="P562" s="270"/>
      <c r="Q562" s="270"/>
      <c r="R562" s="270"/>
      <c r="S562" s="270"/>
    </row>
    <row r="563" spans="1:20" ht="15.6" x14ac:dyDescent="0.3">
      <c r="A563" s="294"/>
      <c r="B563" s="294"/>
      <c r="C563" s="294"/>
      <c r="D563" s="294"/>
      <c r="E563" s="294"/>
      <c r="F563" s="294"/>
      <c r="G563" s="294"/>
      <c r="H563" s="294"/>
      <c r="I563" s="294"/>
      <c r="J563" s="294"/>
      <c r="K563" s="294"/>
      <c r="L563" s="2"/>
      <c r="M563" s="294"/>
      <c r="N563" s="294"/>
      <c r="O563" s="294"/>
      <c r="P563" s="294"/>
      <c r="Q563" s="294"/>
      <c r="R563" s="294"/>
      <c r="S563" s="294"/>
    </row>
    <row r="564" spans="1:20" ht="15.6" x14ac:dyDescent="0.3">
      <c r="A564" s="294" t="str">
        <f>A521</f>
        <v>Меню приготавливаемых блюд</v>
      </c>
      <c r="B564" s="294"/>
      <c r="C564" s="294"/>
      <c r="D564" s="294"/>
      <c r="E564" s="294"/>
      <c r="F564" s="294"/>
      <c r="G564" s="294"/>
      <c r="H564" s="294"/>
      <c r="I564" s="294"/>
      <c r="J564" s="294"/>
      <c r="K564" s="294"/>
      <c r="L564" s="2"/>
      <c r="M564" s="294" t="str">
        <f>A564</f>
        <v>Меню приготавливаемых блюд</v>
      </c>
      <c r="N564" s="294"/>
      <c r="O564" s="294"/>
      <c r="P564" s="294"/>
      <c r="Q564" s="294"/>
      <c r="R564" s="294"/>
      <c r="S564" s="294"/>
    </row>
    <row r="565" spans="1:20" ht="15.6" x14ac:dyDescent="0.3">
      <c r="A565" s="294" t="str">
        <f>A522</f>
        <v xml:space="preserve">            «____» ___________ 202___г </v>
      </c>
      <c r="B565" s="294"/>
      <c r="C565" s="294"/>
      <c r="D565" s="294"/>
      <c r="E565" s="294"/>
      <c r="F565" s="294"/>
      <c r="G565" s="294"/>
      <c r="H565" s="294"/>
      <c r="I565" s="294"/>
      <c r="J565" s="294"/>
      <c r="K565" s="294"/>
      <c r="L565" s="3"/>
      <c r="M565" s="294" t="str">
        <f>A565</f>
        <v xml:space="preserve">            «____» ___________ 202___г </v>
      </c>
      <c r="N565" s="294"/>
      <c r="O565" s="294"/>
      <c r="P565" s="294"/>
      <c r="Q565" s="294"/>
      <c r="R565" s="294"/>
      <c r="S565" s="294"/>
    </row>
    <row r="566" spans="1:20" ht="15.6" x14ac:dyDescent="0.3">
      <c r="A566" s="217"/>
      <c r="B566" s="217"/>
      <c r="C566" s="217"/>
      <c r="D566" s="217"/>
      <c r="E566" s="217"/>
      <c r="F566" s="217"/>
      <c r="G566" s="217"/>
      <c r="H566" s="217"/>
      <c r="I566" s="217"/>
      <c r="J566" s="217"/>
      <c r="K566" s="217"/>
      <c r="L566" s="3"/>
      <c r="M566" s="217"/>
      <c r="N566" s="217"/>
      <c r="O566" s="217"/>
      <c r="P566" s="217"/>
      <c r="Q566" s="217"/>
      <c r="R566" s="217"/>
      <c r="S566" s="217"/>
    </row>
    <row r="567" spans="1:20" ht="15.6" x14ac:dyDescent="0.3">
      <c r="A567" s="296" t="str">
        <f>'меню пригот блюд'!A558:T558</f>
        <v>НЕДЕЛЯ 3 ДЕНЬ 13 СРЕДА</v>
      </c>
      <c r="B567" s="296"/>
      <c r="C567" s="296"/>
      <c r="D567" s="296"/>
      <c r="E567" s="296"/>
      <c r="F567" s="296"/>
      <c r="G567" s="296"/>
      <c r="H567" s="296"/>
      <c r="I567" s="296"/>
      <c r="J567" s="296"/>
      <c r="K567" s="217"/>
      <c r="L567" s="3"/>
      <c r="M567" s="296" t="str">
        <f>A567</f>
        <v>НЕДЕЛЯ 3 ДЕНЬ 13 СРЕДА</v>
      </c>
      <c r="N567" s="296"/>
      <c r="O567" s="296"/>
      <c r="P567" s="296"/>
      <c r="Q567" s="296"/>
      <c r="R567" s="296"/>
      <c r="S567" s="296"/>
    </row>
    <row r="568" spans="1:20" x14ac:dyDescent="0.3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4"/>
      <c r="L568" s="4"/>
      <c r="M568" s="233"/>
      <c r="N568" s="233"/>
      <c r="O568" s="233"/>
      <c r="P568" s="233"/>
      <c r="Q568" s="233"/>
      <c r="R568" s="233"/>
      <c r="S568" s="233"/>
    </row>
    <row r="569" spans="1:20" ht="21" thickBot="1" x14ac:dyDescent="0.35">
      <c r="A569" s="234" t="str">
        <f>A526</f>
        <v>ВОЗРАСТНАЯ КАТЕГОРИЯ от 1 года до 3 лет</v>
      </c>
      <c r="B569" s="234"/>
      <c r="C569" s="234"/>
      <c r="D569" s="234"/>
      <c r="E569" s="234"/>
      <c r="F569" s="234"/>
      <c r="G569" s="234"/>
      <c r="H569" s="234"/>
      <c r="I569" s="234"/>
      <c r="J569" s="234"/>
      <c r="K569" s="16"/>
      <c r="L569" s="9"/>
      <c r="M569" s="234" t="str">
        <f>M526</f>
        <v>ВОЗРАСТНАЯ КАТЕГОРИЯ от 3 лет до 6 лет</v>
      </c>
      <c r="N569" s="234"/>
      <c r="O569" s="234"/>
      <c r="P569" s="234"/>
      <c r="Q569" s="234"/>
      <c r="R569" s="234"/>
      <c r="S569" s="234"/>
    </row>
    <row r="570" spans="1:20" ht="19.5" customHeight="1" thickBot="1" x14ac:dyDescent="0.35">
      <c r="A570" s="235" t="s">
        <v>1</v>
      </c>
      <c r="B570" s="237" t="s">
        <v>4</v>
      </c>
      <c r="C570" s="238"/>
      <c r="D570" s="238"/>
      <c r="E570" s="239"/>
      <c r="F570" s="235" t="s">
        <v>2</v>
      </c>
      <c r="G570" s="243" t="s">
        <v>33</v>
      </c>
      <c r="H570" s="244"/>
      <c r="I570" s="244"/>
      <c r="J570" s="289" t="s">
        <v>3</v>
      </c>
      <c r="K570" s="285" t="s">
        <v>34</v>
      </c>
      <c r="L570" s="9"/>
      <c r="M570" s="287" t="s">
        <v>1</v>
      </c>
      <c r="N570" s="289" t="s">
        <v>4</v>
      </c>
      <c r="O570" s="246" t="s">
        <v>2</v>
      </c>
      <c r="P570" s="243" t="s">
        <v>33</v>
      </c>
      <c r="Q570" s="244"/>
      <c r="R570" s="244"/>
      <c r="S570" s="289" t="s">
        <v>3</v>
      </c>
      <c r="T570" s="278" t="s">
        <v>34</v>
      </c>
    </row>
    <row r="571" spans="1:20" ht="21.75" customHeight="1" thickBot="1" x14ac:dyDescent="0.35">
      <c r="A571" s="236"/>
      <c r="B571" s="240"/>
      <c r="C571" s="241"/>
      <c r="D571" s="241"/>
      <c r="E571" s="242"/>
      <c r="F571" s="236"/>
      <c r="G571" s="31" t="s">
        <v>30</v>
      </c>
      <c r="H571" s="31" t="s">
        <v>31</v>
      </c>
      <c r="I571" s="215" t="s">
        <v>32</v>
      </c>
      <c r="J571" s="290"/>
      <c r="K571" s="286"/>
      <c r="L571" s="10"/>
      <c r="M571" s="288"/>
      <c r="N571" s="290"/>
      <c r="O571" s="247"/>
      <c r="P571" s="216" t="str">
        <f>G571</f>
        <v>Б</v>
      </c>
      <c r="Q571" s="216" t="str">
        <f>H571</f>
        <v>Ж</v>
      </c>
      <c r="R571" s="215" t="str">
        <f>I571</f>
        <v>У</v>
      </c>
      <c r="S571" s="290"/>
      <c r="T571" s="279"/>
    </row>
    <row r="572" spans="1:20" ht="36.75" customHeight="1" x14ac:dyDescent="0.3">
      <c r="A572" s="44" t="s">
        <v>5</v>
      </c>
      <c r="B572" s="280" t="str">
        <f>'меню пригот блюд'!B563:E563</f>
        <v>Каша молочная жидкая овсяная</v>
      </c>
      <c r="C572" s="280"/>
      <c r="D572" s="280"/>
      <c r="E572" s="280"/>
      <c r="F572" s="40">
        <f>'меню пригот блюд'!F563</f>
        <v>130</v>
      </c>
      <c r="G572" s="40">
        <v>2.72</v>
      </c>
      <c r="H572" s="17">
        <v>8.2200000000000006</v>
      </c>
      <c r="I572" s="155">
        <v>14.05</v>
      </c>
      <c r="J572" s="164">
        <f>'меню пригот блюд'!J563</f>
        <v>160.99</v>
      </c>
      <c r="K572" s="79" t="s">
        <v>60</v>
      </c>
      <c r="L572" s="11"/>
      <c r="M572" s="63" t="s">
        <v>5</v>
      </c>
      <c r="N572" s="64" t="str">
        <f>B572</f>
        <v>Каша молочная жидкая овсяная</v>
      </c>
      <c r="O572" s="68">
        <f>'меню пригот блюд'!O563</f>
        <v>150</v>
      </c>
      <c r="P572" s="67">
        <v>3.02</v>
      </c>
      <c r="Q572" s="68">
        <v>9.74</v>
      </c>
      <c r="R572" s="67">
        <v>15.71</v>
      </c>
      <c r="S572" s="68">
        <f>'меню пригот блюд'!S563</f>
        <v>187.82</v>
      </c>
      <c r="T572" s="83" t="str">
        <f>K572</f>
        <v>7.4</v>
      </c>
    </row>
    <row r="573" spans="1:20" ht="25.5" customHeight="1" x14ac:dyDescent="0.3">
      <c r="A573" s="45"/>
      <c r="B573" s="281" t="str">
        <f>'меню пригот блюд'!B564:E564</f>
        <v>Чай с сахаром</v>
      </c>
      <c r="C573" s="281"/>
      <c r="D573" s="281"/>
      <c r="E573" s="281"/>
      <c r="F573" s="18">
        <f>'меню пригот блюд'!F564</f>
        <v>150</v>
      </c>
      <c r="G573" s="18">
        <v>2E-3</v>
      </c>
      <c r="H573" s="33"/>
      <c r="I573" s="156">
        <v>5.2709999999999999</v>
      </c>
      <c r="J573" s="18">
        <f>'меню пригот блюд'!J564</f>
        <v>21.507999999999999</v>
      </c>
      <c r="K573" s="80" t="s">
        <v>48</v>
      </c>
      <c r="L573" s="12"/>
      <c r="M573" s="45"/>
      <c r="N573" s="65" t="str">
        <f>B573</f>
        <v>Чай с сахаром</v>
      </c>
      <c r="O573" s="18">
        <f>'меню пригот блюд'!O564</f>
        <v>180</v>
      </c>
      <c r="P573" s="33">
        <v>2E-3</v>
      </c>
      <c r="Q573" s="18"/>
      <c r="R573" s="33" t="s">
        <v>50</v>
      </c>
      <c r="S573" s="18">
        <f>'меню пригот блюд'!S564</f>
        <v>28.841999999999999</v>
      </c>
      <c r="T573" s="84" t="str">
        <f>K573</f>
        <v>7.43</v>
      </c>
    </row>
    <row r="574" spans="1:20" ht="24" customHeight="1" x14ac:dyDescent="0.3">
      <c r="A574" s="230" t="str">
        <f>'меню пригот блюд'!A565</f>
        <v>БУТЕРБРОД</v>
      </c>
      <c r="B574" s="281" t="str">
        <f>'меню пригот блюд'!B565:E565</f>
        <v>Батон  (пшеничный)</v>
      </c>
      <c r="C574" s="281"/>
      <c r="D574" s="281"/>
      <c r="E574" s="281"/>
      <c r="F574" s="18">
        <f>'меню пригот блюд'!F565</f>
        <v>30</v>
      </c>
      <c r="G574" s="18">
        <v>2.25</v>
      </c>
      <c r="H574" s="33">
        <v>0.87</v>
      </c>
      <c r="I574" s="156">
        <v>15.27</v>
      </c>
      <c r="J574" s="165">
        <f>'меню пригот блюд'!J565</f>
        <v>79.2</v>
      </c>
      <c r="K574" s="80" t="s">
        <v>37</v>
      </c>
      <c r="L574" s="12"/>
      <c r="M574" s="230" t="str">
        <f>A574</f>
        <v>БУТЕРБРОД</v>
      </c>
      <c r="N574" s="65" t="str">
        <f>B574</f>
        <v>Батон  (пшеничный)</v>
      </c>
      <c r="O574" s="18">
        <f>'меню пригот блюд'!O565</f>
        <v>40</v>
      </c>
      <c r="P574" s="33">
        <v>3</v>
      </c>
      <c r="Q574" s="18">
        <v>1.1599999999999999</v>
      </c>
      <c r="R574" s="33">
        <v>20.36</v>
      </c>
      <c r="S574" s="18">
        <f>'меню пригот блюд'!S565</f>
        <v>105.6</v>
      </c>
      <c r="T574" s="84" t="str">
        <f>K574</f>
        <v>7.8.2</v>
      </c>
    </row>
    <row r="575" spans="1:20" ht="24" customHeight="1" thickBot="1" x14ac:dyDescent="0.35">
      <c r="A575" s="231"/>
      <c r="B575" s="282" t="str">
        <f>'меню пригот блюд'!B566:E566</f>
        <v>Масло сливочное</v>
      </c>
      <c r="C575" s="283"/>
      <c r="D575" s="283"/>
      <c r="E575" s="284"/>
      <c r="F575" s="18">
        <f>'меню пригот блюд'!F566</f>
        <v>5</v>
      </c>
      <c r="G575" s="18"/>
      <c r="H575" s="33"/>
      <c r="I575" s="156"/>
      <c r="J575" s="165">
        <f>'меню пригот блюд'!J566</f>
        <v>33.1</v>
      </c>
      <c r="K575" s="80"/>
      <c r="L575" s="12"/>
      <c r="M575" s="231"/>
      <c r="N575" s="65" t="str">
        <f>B575</f>
        <v>Масло сливочное</v>
      </c>
      <c r="O575" s="18">
        <f>'меню пригот блюд'!O566</f>
        <v>6</v>
      </c>
      <c r="P575" s="33"/>
      <c r="Q575" s="18"/>
      <c r="R575" s="33"/>
      <c r="S575" s="18">
        <f>'меню пригот блюд'!S566</f>
        <v>39.72</v>
      </c>
      <c r="T575" s="84">
        <f>K575</f>
        <v>0</v>
      </c>
    </row>
    <row r="576" spans="1:20" ht="16.2" hidden="1" thickBot="1" x14ac:dyDescent="0.35">
      <c r="A576" s="46"/>
      <c r="B576" s="282"/>
      <c r="C576" s="283"/>
      <c r="D576" s="283"/>
      <c r="E576" s="284"/>
      <c r="F576" s="41"/>
      <c r="G576" s="48"/>
      <c r="H576" s="34"/>
      <c r="I576" s="157"/>
      <c r="J576" s="166"/>
      <c r="K576" s="81"/>
      <c r="L576" s="12"/>
      <c r="M576" s="46"/>
      <c r="N576" s="66">
        <f>B576</f>
        <v>0</v>
      </c>
      <c r="O576" s="48"/>
      <c r="P576" s="34"/>
      <c r="Q576" s="48"/>
      <c r="R576" s="34"/>
      <c r="S576" s="48"/>
      <c r="T576" s="85">
        <f>K576</f>
        <v>0</v>
      </c>
    </row>
    <row r="577" spans="1:20" ht="21.75" customHeight="1" thickBot="1" x14ac:dyDescent="0.35">
      <c r="A577" s="272" t="s">
        <v>8</v>
      </c>
      <c r="B577" s="273"/>
      <c r="C577" s="273"/>
      <c r="D577" s="273"/>
      <c r="E577" s="274"/>
      <c r="F577" s="50">
        <f>SUM(F572:F576)</f>
        <v>315</v>
      </c>
      <c r="G577" s="42">
        <f>SUM(G572:G576)</f>
        <v>4.9719999999999995</v>
      </c>
      <c r="H577" s="42">
        <f>SUM(H572:H576)</f>
        <v>9.09</v>
      </c>
      <c r="I577" s="50">
        <f>SUM(I572:I576)</f>
        <v>34.591000000000001</v>
      </c>
      <c r="J577" s="21">
        <f>SUM(J572:J576)</f>
        <v>294.79800000000006</v>
      </c>
      <c r="K577" s="21"/>
      <c r="L577" s="13"/>
      <c r="M577" s="272" t="s">
        <v>8</v>
      </c>
      <c r="N577" s="274"/>
      <c r="O577" s="42">
        <f>SUM(O572:O576)</f>
        <v>376</v>
      </c>
      <c r="P577" s="50">
        <f>SUM(P572:P576)</f>
        <v>6.0220000000000002</v>
      </c>
      <c r="Q577" s="42">
        <f>SUM(Q572:Q576)</f>
        <v>10.9</v>
      </c>
      <c r="R577" s="35">
        <f>SUM(R572:R576)</f>
        <v>36.07</v>
      </c>
      <c r="S577" s="42">
        <f>SUM(S572:S576)</f>
        <v>361.98199999999997</v>
      </c>
      <c r="T577" s="86"/>
    </row>
    <row r="578" spans="1:20" ht="63" hidden="1" thickBot="1" x14ac:dyDescent="0.35">
      <c r="A578" s="62" t="s">
        <v>9</v>
      </c>
      <c r="B578" s="275"/>
      <c r="C578" s="276"/>
      <c r="D578" s="276"/>
      <c r="E578" s="277"/>
      <c r="F578" s="43"/>
      <c r="G578" s="43"/>
      <c r="H578" s="36"/>
      <c r="I578" s="158"/>
      <c r="J578" s="43"/>
      <c r="K578" s="82" t="s">
        <v>52</v>
      </c>
      <c r="L578" s="11"/>
      <c r="M578" s="69" t="s">
        <v>9</v>
      </c>
      <c r="N578" s="70">
        <f>B578</f>
        <v>0</v>
      </c>
      <c r="O578" s="43"/>
      <c r="P578" s="43"/>
      <c r="Q578" s="71"/>
      <c r="R578" s="158"/>
      <c r="S578" s="43"/>
      <c r="T578" s="119" t="s">
        <v>52</v>
      </c>
    </row>
    <row r="579" spans="1:20" ht="16.2" hidden="1" thickBot="1" x14ac:dyDescent="0.35">
      <c r="A579" s="8"/>
      <c r="B579" s="267"/>
      <c r="C579" s="267"/>
      <c r="D579" s="267"/>
      <c r="E579" s="268"/>
      <c r="F579" s="20"/>
      <c r="G579" s="20"/>
      <c r="H579" s="2"/>
      <c r="I579" s="14"/>
      <c r="J579" s="20"/>
      <c r="K579" s="22"/>
      <c r="L579" s="5"/>
      <c r="M579" s="8"/>
      <c r="N579" s="23"/>
      <c r="O579" s="23"/>
      <c r="P579" s="24"/>
      <c r="Q579" s="24"/>
      <c r="R579" s="24"/>
      <c r="S579" s="20"/>
      <c r="T579" s="118"/>
    </row>
    <row r="580" spans="1:20" ht="21.75" hidden="1" customHeight="1" thickBot="1" x14ac:dyDescent="0.35">
      <c r="A580" s="248" t="s">
        <v>10</v>
      </c>
      <c r="B580" s="258"/>
      <c r="C580" s="258"/>
      <c r="D580" s="258"/>
      <c r="E580" s="249"/>
      <c r="F580" s="52">
        <f>SUM(F578:F579)</f>
        <v>0</v>
      </c>
      <c r="G580" s="27">
        <f>SUM(G578:G579)</f>
        <v>0</v>
      </c>
      <c r="H580" s="27"/>
      <c r="I580" s="37">
        <f>SUM(I578:I579)</f>
        <v>0</v>
      </c>
      <c r="J580" s="27">
        <f>SUM(J578:J579)</f>
        <v>0</v>
      </c>
      <c r="K580" s="27"/>
      <c r="L580" s="3"/>
      <c r="M580" s="248" t="s">
        <v>10</v>
      </c>
      <c r="N580" s="258"/>
      <c r="O580" s="15">
        <f>SUM(O578:O579)</f>
        <v>0</v>
      </c>
      <c r="P580" s="27">
        <f>SUM(P578:P579)</f>
        <v>0</v>
      </c>
      <c r="Q580" s="37"/>
      <c r="R580" s="52">
        <f>SUM(R578:R579)</f>
        <v>0</v>
      </c>
      <c r="S580" s="27">
        <f>SUM(S578:S579)</f>
        <v>0</v>
      </c>
      <c r="T580" s="86"/>
    </row>
    <row r="581" spans="1:20" ht="29.25" customHeight="1" x14ac:dyDescent="0.3">
      <c r="A581" s="59" t="s">
        <v>15</v>
      </c>
      <c r="B581" s="266" t="str">
        <f>'меню пригот блюд'!B572:E572</f>
        <v>Салат из моркови отварной</v>
      </c>
      <c r="C581" s="267"/>
      <c r="D581" s="267"/>
      <c r="E581" s="268"/>
      <c r="F581" s="25">
        <f>'меню пригот блюд'!F572</f>
        <v>30</v>
      </c>
      <c r="G581" s="25">
        <v>0.629</v>
      </c>
      <c r="H581" s="25">
        <v>1.54</v>
      </c>
      <c r="I581" s="38">
        <v>3.722</v>
      </c>
      <c r="J581" s="25">
        <f>'меню пригот блюд'!J572</f>
        <v>29.82</v>
      </c>
      <c r="K581" s="89" t="s">
        <v>128</v>
      </c>
      <c r="L581" s="5"/>
      <c r="M581" s="72" t="s">
        <v>15</v>
      </c>
      <c r="N581" s="73" t="str">
        <f t="shared" ref="N581:N588" si="24">B581</f>
        <v>Салат из моркови отварной</v>
      </c>
      <c r="O581" s="77">
        <f>'меню пригот блюд'!O572</f>
        <v>40</v>
      </c>
      <c r="P581" s="77">
        <v>0.95399999999999996</v>
      </c>
      <c r="Q581" s="76">
        <v>2.0680000000000001</v>
      </c>
      <c r="R581" s="167">
        <v>5.5880000000000001</v>
      </c>
      <c r="S581" s="77">
        <f>'меню пригот блюд'!S572</f>
        <v>42.65</v>
      </c>
      <c r="T581" s="83" t="str">
        <f>K581</f>
        <v>1,26</v>
      </c>
    </row>
    <row r="582" spans="1:20" ht="29.25" customHeight="1" x14ac:dyDescent="0.3">
      <c r="A582" s="60"/>
      <c r="B582" s="252" t="str">
        <f>'меню пригот блюд'!B573:E573</f>
        <v>Щи с моркой капустой "Морские"</v>
      </c>
      <c r="C582" s="253"/>
      <c r="D582" s="253"/>
      <c r="E582" s="254"/>
      <c r="F582" s="19">
        <f>'меню пригот блюд'!F573</f>
        <v>150</v>
      </c>
      <c r="G582" s="97">
        <v>6.12</v>
      </c>
      <c r="H582" s="97">
        <v>7.94</v>
      </c>
      <c r="I582" s="159">
        <v>13.84</v>
      </c>
      <c r="J582" s="96">
        <f>'меню пригот блюд'!J573</f>
        <v>107.58</v>
      </c>
      <c r="K582" s="90" t="s">
        <v>129</v>
      </c>
      <c r="L582" s="3"/>
      <c r="M582" s="28"/>
      <c r="N582" s="74" t="str">
        <f t="shared" si="24"/>
        <v>Щи с моркой капустой "Морские"</v>
      </c>
      <c r="O582" s="19">
        <f>'меню пригот блюд'!O573</f>
        <v>180</v>
      </c>
      <c r="P582" s="19">
        <v>7.24</v>
      </c>
      <c r="Q582" s="39">
        <v>10.99</v>
      </c>
      <c r="R582" s="162">
        <v>15.69</v>
      </c>
      <c r="S582" s="19">
        <f>'меню пригот блюд'!S573</f>
        <v>174.74</v>
      </c>
      <c r="T582" s="83" t="str">
        <f>K582</f>
        <v>2.7.3</v>
      </c>
    </row>
    <row r="583" spans="1:20" ht="33" customHeight="1" x14ac:dyDescent="0.3">
      <c r="A583" s="60"/>
      <c r="B583" s="252" t="str">
        <f>'меню пригот блюд'!B574:E574</f>
        <v>Гуляш из отварного мяса</v>
      </c>
      <c r="C583" s="253"/>
      <c r="D583" s="253"/>
      <c r="E583" s="254"/>
      <c r="F583" s="19" t="str">
        <f>'меню пригот блюд'!F574</f>
        <v>27/25</v>
      </c>
      <c r="G583" s="97">
        <v>11.81</v>
      </c>
      <c r="H583" s="97">
        <v>22.66</v>
      </c>
      <c r="I583" s="159">
        <v>2.98</v>
      </c>
      <c r="J583" s="96">
        <f>'меню пригот блюд'!J574</f>
        <v>171.7</v>
      </c>
      <c r="K583" s="90" t="s">
        <v>130</v>
      </c>
      <c r="L583" s="6"/>
      <c r="M583" s="28"/>
      <c r="N583" s="74" t="str">
        <f t="shared" si="24"/>
        <v>Гуляш из отварного мяса</v>
      </c>
      <c r="O583" s="19" t="str">
        <f>'меню пригот блюд'!O574</f>
        <v>30/30</v>
      </c>
      <c r="P583" s="19">
        <v>13.48</v>
      </c>
      <c r="Q583" s="39">
        <v>24.96</v>
      </c>
      <c r="R583" s="162">
        <v>6.06</v>
      </c>
      <c r="S583" s="19">
        <f>'меню пригот блюд'!S574</f>
        <v>205.4</v>
      </c>
      <c r="T583" s="95" t="str">
        <f t="shared" ref="T583:T588" si="25">K583</f>
        <v>3.21</v>
      </c>
    </row>
    <row r="584" spans="1:20" ht="34.5" customHeight="1" x14ac:dyDescent="0.3">
      <c r="A584" s="60"/>
      <c r="B584" s="252" t="str">
        <f>'меню пригот блюд'!B575:E575</f>
        <v>Каша перловая вязкая</v>
      </c>
      <c r="C584" s="253"/>
      <c r="D584" s="253"/>
      <c r="E584" s="254"/>
      <c r="F584" s="19">
        <f>'меню пригот блюд'!F575</f>
        <v>110</v>
      </c>
      <c r="G584" s="97">
        <v>2.23</v>
      </c>
      <c r="H584" s="97">
        <v>3.16</v>
      </c>
      <c r="I584" s="159">
        <v>17.38</v>
      </c>
      <c r="J584" s="19">
        <f>'меню пригот блюд'!J575</f>
        <v>106.48</v>
      </c>
      <c r="K584" s="90" t="s">
        <v>45</v>
      </c>
      <c r="L584" s="6"/>
      <c r="M584" s="28"/>
      <c r="N584" s="74" t="str">
        <f t="shared" si="24"/>
        <v>Каша перловая вязкая</v>
      </c>
      <c r="O584" s="19">
        <f>'меню пригот блюд'!O575</f>
        <v>130</v>
      </c>
      <c r="P584" s="19">
        <v>2.64</v>
      </c>
      <c r="Q584" s="39">
        <v>3.93</v>
      </c>
      <c r="R584" s="162">
        <v>20.56</v>
      </c>
      <c r="S584" s="19">
        <f>'меню пригот блюд'!S575</f>
        <v>129.1</v>
      </c>
      <c r="T584" s="95" t="str">
        <f t="shared" si="25"/>
        <v>4.1</v>
      </c>
    </row>
    <row r="585" spans="1:20" ht="15.6" hidden="1" x14ac:dyDescent="0.3">
      <c r="A585" s="60"/>
      <c r="B585" s="252"/>
      <c r="C585" s="253"/>
      <c r="D585" s="253"/>
      <c r="E585" s="254"/>
      <c r="F585" s="19"/>
      <c r="G585" s="97"/>
      <c r="H585" s="97"/>
      <c r="I585" s="159"/>
      <c r="J585" s="19"/>
      <c r="K585" s="90"/>
      <c r="L585" s="6"/>
      <c r="M585" s="60"/>
      <c r="N585" s="74">
        <f t="shared" si="24"/>
        <v>0</v>
      </c>
      <c r="O585" s="19"/>
      <c r="P585" s="19"/>
      <c r="Q585" s="39"/>
      <c r="R585" s="162"/>
      <c r="S585" s="19"/>
      <c r="T585" s="95">
        <f t="shared" si="25"/>
        <v>0</v>
      </c>
    </row>
    <row r="586" spans="1:20" ht="27.75" customHeight="1" x14ac:dyDescent="0.3">
      <c r="A586" s="60"/>
      <c r="B586" s="252" t="str">
        <f>'меню пригот блюд'!B577:E577</f>
        <v>Напиток из плодов шиповника</v>
      </c>
      <c r="C586" s="253"/>
      <c r="D586" s="253"/>
      <c r="E586" s="254"/>
      <c r="F586" s="19">
        <f>'меню пригот блюд'!F577</f>
        <v>150</v>
      </c>
      <c r="G586" s="97">
        <v>0.25</v>
      </c>
      <c r="H586" s="97"/>
      <c r="I586" s="159">
        <v>9.81</v>
      </c>
      <c r="J586" s="19">
        <f>'меню пригот блюд'!J577</f>
        <v>49.63</v>
      </c>
      <c r="K586" s="90" t="s">
        <v>58</v>
      </c>
      <c r="L586" s="6"/>
      <c r="M586" s="28"/>
      <c r="N586" s="74" t="str">
        <f t="shared" si="24"/>
        <v>Напиток из плодов шиповника</v>
      </c>
      <c r="O586" s="19">
        <f>'меню пригот блюд'!O577</f>
        <v>180</v>
      </c>
      <c r="P586" s="19">
        <v>0.31</v>
      </c>
      <c r="Q586" s="39"/>
      <c r="R586" s="162">
        <v>12.63</v>
      </c>
      <c r="S586" s="19">
        <f>'меню пригот блюд'!S577</f>
        <v>54.69</v>
      </c>
      <c r="T586" s="95" t="str">
        <f t="shared" si="25"/>
        <v>8.2</v>
      </c>
    </row>
    <row r="587" spans="1:20" ht="27" customHeight="1" x14ac:dyDescent="0.3">
      <c r="A587" s="60"/>
      <c r="B587" s="252" t="str">
        <f>'меню пригот блюд'!B578:E578</f>
        <v>Хлеб пшеничный</v>
      </c>
      <c r="C587" s="253"/>
      <c r="D587" s="253"/>
      <c r="E587" s="254"/>
      <c r="F587" s="19">
        <f>'меню пригот блюд'!F578</f>
        <v>30</v>
      </c>
      <c r="G587" s="97">
        <v>2.4300000000000002</v>
      </c>
      <c r="H587" s="97">
        <v>0.3</v>
      </c>
      <c r="I587" s="159">
        <v>14.64</v>
      </c>
      <c r="J587" s="19">
        <f>'меню пригот блюд'!J578</f>
        <v>72.599999999999994</v>
      </c>
      <c r="K587" s="90" t="s">
        <v>37</v>
      </c>
      <c r="L587" s="6"/>
      <c r="M587" s="60"/>
      <c r="N587" s="74" t="str">
        <f t="shared" si="24"/>
        <v>Хлеб пшеничный</v>
      </c>
      <c r="O587" s="19">
        <f>'меню пригот блюд'!O578</f>
        <v>40</v>
      </c>
      <c r="P587" s="19">
        <v>3.24</v>
      </c>
      <c r="Q587" s="39">
        <v>0.4</v>
      </c>
      <c r="R587" s="162">
        <v>16.52</v>
      </c>
      <c r="S587" s="19">
        <f>'меню пригот блюд'!S578</f>
        <v>96.8</v>
      </c>
      <c r="T587" s="95" t="str">
        <f t="shared" si="25"/>
        <v>7.8.2</v>
      </c>
    </row>
    <row r="588" spans="1:20" ht="26.25" customHeight="1" thickBot="1" x14ac:dyDescent="0.35">
      <c r="A588" s="61"/>
      <c r="B588" s="255" t="str">
        <f>'меню пригот блюд'!B579:E579</f>
        <v>Хлеб ржаной</v>
      </c>
      <c r="C588" s="256"/>
      <c r="D588" s="256"/>
      <c r="E588" s="257"/>
      <c r="F588" s="115">
        <f>'меню пригот блюд'!F579</f>
        <v>20</v>
      </c>
      <c r="G588" s="99">
        <v>3.9</v>
      </c>
      <c r="H588" s="99">
        <v>0.9</v>
      </c>
      <c r="I588" s="160">
        <v>12</v>
      </c>
      <c r="J588" s="78">
        <f>'меню пригот блюд'!J579</f>
        <v>50</v>
      </c>
      <c r="K588" s="90" t="s">
        <v>37</v>
      </c>
      <c r="L588" s="6"/>
      <c r="M588" s="29"/>
      <c r="N588" s="75" t="str">
        <f t="shared" si="24"/>
        <v>Хлеб ржаной</v>
      </c>
      <c r="O588" s="78">
        <f>'меню пригот блюд'!O579</f>
        <v>25</v>
      </c>
      <c r="P588" s="108">
        <v>5.2</v>
      </c>
      <c r="Q588" s="109">
        <v>1.2</v>
      </c>
      <c r="R588" s="178">
        <v>16</v>
      </c>
      <c r="S588" s="110">
        <f>'меню пригот блюд'!S579</f>
        <v>62.5</v>
      </c>
      <c r="T588" s="95" t="str">
        <f t="shared" si="25"/>
        <v>7.8.2</v>
      </c>
    </row>
    <row r="589" spans="1:20" ht="21" customHeight="1" thickBot="1" x14ac:dyDescent="0.35">
      <c r="A589" s="248" t="s">
        <v>11</v>
      </c>
      <c r="B589" s="258"/>
      <c r="C589" s="258"/>
      <c r="D589" s="258"/>
      <c r="E589" s="249"/>
      <c r="F589" s="209" t="str">
        <f>'меню пригот блюд'!F580</f>
        <v>517/25</v>
      </c>
      <c r="G589" s="52">
        <f>SUM(G581:G588)</f>
        <v>27.369</v>
      </c>
      <c r="H589" s="27">
        <f>SUM(H581:H588)</f>
        <v>36.499999999999993</v>
      </c>
      <c r="I589" s="37">
        <f>SUM(I581:I588)</f>
        <v>74.372</v>
      </c>
      <c r="J589" s="27">
        <f>SUM(J581:J588)</f>
        <v>587.81000000000006</v>
      </c>
      <c r="K589" s="92"/>
      <c r="L589" s="6"/>
      <c r="M589" s="248" t="s">
        <v>11</v>
      </c>
      <c r="N589" s="259"/>
      <c r="O589" s="220" t="str">
        <f>'меню пригот блюд'!O580</f>
        <v>625/30</v>
      </c>
      <c r="P589" s="27">
        <f>SUM(P581:P588)</f>
        <v>33.064</v>
      </c>
      <c r="Q589" s="37">
        <f>SUM(Q581:Q588)</f>
        <v>43.548000000000002</v>
      </c>
      <c r="R589" s="52">
        <f>SUM(R581:R588)</f>
        <v>93.048000000000002</v>
      </c>
      <c r="S589" s="27">
        <f>SUM(S581:S588)</f>
        <v>765.87999999999988</v>
      </c>
      <c r="T589" s="86"/>
    </row>
    <row r="590" spans="1:20" ht="35.25" customHeight="1" x14ac:dyDescent="0.3">
      <c r="A590" s="72" t="s">
        <v>12</v>
      </c>
      <c r="B590" s="260" t="str">
        <f>'меню пригот блюд'!B581:E581</f>
        <v>Сельдь соленая порциями</v>
      </c>
      <c r="C590" s="261"/>
      <c r="D590" s="261"/>
      <c r="E590" s="262"/>
      <c r="F590" s="77">
        <f>'меню пригот блюд'!F581</f>
        <v>16</v>
      </c>
      <c r="G590" s="77">
        <v>9.92</v>
      </c>
      <c r="H590" s="113">
        <v>9.75</v>
      </c>
      <c r="I590" s="167"/>
      <c r="J590" s="77">
        <f>'меню пригот блюд'!J581</f>
        <v>78.400000000000006</v>
      </c>
      <c r="K590" s="114" t="s">
        <v>131</v>
      </c>
      <c r="L590" s="5"/>
      <c r="M590" s="72" t="str">
        <f>A590</f>
        <v>Полдник</v>
      </c>
      <c r="N590" s="73" t="str">
        <f>B590</f>
        <v>Сельдь соленая порциями</v>
      </c>
      <c r="O590" s="77">
        <f>'меню пригот блюд'!O581</f>
        <v>18</v>
      </c>
      <c r="P590" s="51">
        <v>13.92</v>
      </c>
      <c r="Q590" s="76">
        <v>13.68</v>
      </c>
      <c r="R590" s="169"/>
      <c r="S590" s="77">
        <f>'меню пригот блюд'!S581</f>
        <v>89.6</v>
      </c>
      <c r="T590" s="83" t="str">
        <f>K590</f>
        <v>7.7.4</v>
      </c>
    </row>
    <row r="591" spans="1:20" ht="31.5" customHeight="1" x14ac:dyDescent="0.3">
      <c r="A591" s="111"/>
      <c r="B591" s="263" t="str">
        <f>'меню пригот блюд'!B582:E582</f>
        <v>Пюре картофельное</v>
      </c>
      <c r="C591" s="264"/>
      <c r="D591" s="264"/>
      <c r="E591" s="265"/>
      <c r="F591" s="20">
        <f>'меню пригот блюд'!F582</f>
        <v>100</v>
      </c>
      <c r="G591" s="20">
        <v>3</v>
      </c>
      <c r="H591" s="2">
        <v>3.8</v>
      </c>
      <c r="I591" s="177">
        <v>20.9</v>
      </c>
      <c r="J591" s="20">
        <f>'меню пригот блюд'!J582</f>
        <v>120.2</v>
      </c>
      <c r="K591" s="89" t="s">
        <v>121</v>
      </c>
      <c r="L591" s="5"/>
      <c r="M591" s="112"/>
      <c r="N591" s="73" t="str">
        <f>B591</f>
        <v>Пюре картофельное</v>
      </c>
      <c r="O591" s="51">
        <f>'меню пригот блюд'!O582</f>
        <v>110</v>
      </c>
      <c r="P591" s="51">
        <v>3.6</v>
      </c>
      <c r="Q591" s="76">
        <v>4.7</v>
      </c>
      <c r="R591" s="169">
        <v>24.7</v>
      </c>
      <c r="S591" s="51">
        <f>'меню пригот блюд'!S582</f>
        <v>137.69999999999999</v>
      </c>
      <c r="T591" s="83" t="str">
        <f>K591</f>
        <v>4.9</v>
      </c>
    </row>
    <row r="592" spans="1:20" ht="30" customHeight="1" x14ac:dyDescent="0.3">
      <c r="A592" s="60"/>
      <c r="B592" s="252" t="str">
        <f>'меню пригот блюд'!B583:E583</f>
        <v>Хлеб ржаной</v>
      </c>
      <c r="C592" s="253"/>
      <c r="D592" s="253"/>
      <c r="E592" s="254"/>
      <c r="F592" s="19">
        <f>'меню пригот блюд'!F583</f>
        <v>20</v>
      </c>
      <c r="G592" s="19">
        <v>2.6</v>
      </c>
      <c r="H592" s="39">
        <v>0.6</v>
      </c>
      <c r="I592" s="162">
        <v>8</v>
      </c>
      <c r="J592" s="19">
        <f>'меню пригот блюд'!J583</f>
        <v>50</v>
      </c>
      <c r="K592" s="90" t="s">
        <v>37</v>
      </c>
      <c r="L592" s="6"/>
      <c r="M592" s="60"/>
      <c r="N592" s="74" t="str">
        <f>B592</f>
        <v>Хлеб ржаной</v>
      </c>
      <c r="O592" s="19">
        <f>'меню пригот блюд'!O583</f>
        <v>25</v>
      </c>
      <c r="P592" s="19">
        <v>3.25</v>
      </c>
      <c r="Q592" s="39">
        <v>0.75</v>
      </c>
      <c r="R592" s="162">
        <v>10</v>
      </c>
      <c r="S592" s="19">
        <f>'меню пригот блюд'!S583</f>
        <v>62.5</v>
      </c>
      <c r="T592" s="83" t="str">
        <f>K592</f>
        <v>7.8.2</v>
      </c>
    </row>
    <row r="593" spans="1:20" ht="24.75" customHeight="1" thickBot="1" x14ac:dyDescent="0.35">
      <c r="A593" s="60"/>
      <c r="B593" s="295" t="str">
        <f>'меню пригот блюд'!B584:E584</f>
        <v>Чай с сахаром</v>
      </c>
      <c r="C593" s="295"/>
      <c r="D593" s="295"/>
      <c r="E593" s="295"/>
      <c r="F593" s="19">
        <f>'меню пригот блюд'!F584</f>
        <v>150</v>
      </c>
      <c r="G593" s="19">
        <v>2E-3</v>
      </c>
      <c r="H593" s="39"/>
      <c r="I593" s="162">
        <v>5.2709999999999999</v>
      </c>
      <c r="J593" s="19">
        <f>'меню пригот блюд'!J584</f>
        <v>21.507999999999999</v>
      </c>
      <c r="K593" s="90" t="s">
        <v>48</v>
      </c>
      <c r="L593" s="6"/>
      <c r="M593" s="60"/>
      <c r="N593" s="74" t="str">
        <f>B593</f>
        <v>Чай с сахаром</v>
      </c>
      <c r="O593" s="19">
        <f>'меню пригот блюд'!O584</f>
        <v>180</v>
      </c>
      <c r="P593" s="19">
        <v>2E-3</v>
      </c>
      <c r="Q593" s="39"/>
      <c r="R593" s="162">
        <v>7.1159999999999997</v>
      </c>
      <c r="S593" s="19">
        <f>'меню пригот блюд'!S584</f>
        <v>28.841999999999999</v>
      </c>
      <c r="T593" s="83" t="str">
        <f>K593</f>
        <v>7.43</v>
      </c>
    </row>
    <row r="594" spans="1:20" ht="16.2" hidden="1" thickBot="1" x14ac:dyDescent="0.35">
      <c r="A594" s="61"/>
      <c r="B594" s="291"/>
      <c r="C594" s="292"/>
      <c r="D594" s="292"/>
      <c r="E594" s="293"/>
      <c r="F594" s="26"/>
      <c r="G594" s="54"/>
      <c r="H594" s="58"/>
      <c r="I594" s="163"/>
      <c r="J594" s="115"/>
      <c r="K594" s="93"/>
      <c r="L594" s="6"/>
      <c r="M594" s="61"/>
      <c r="N594" s="75"/>
      <c r="O594" s="61"/>
      <c r="P594" s="61"/>
      <c r="Q594" s="75"/>
      <c r="R594" s="170"/>
      <c r="S594" s="78"/>
      <c r="T594" s="83">
        <f>K594</f>
        <v>0</v>
      </c>
    </row>
    <row r="595" spans="1:20" ht="21.75" customHeight="1" thickBot="1" x14ac:dyDescent="0.35">
      <c r="A595" s="248" t="s">
        <v>13</v>
      </c>
      <c r="B595" s="258"/>
      <c r="C595" s="258"/>
      <c r="D595" s="258"/>
      <c r="E595" s="249"/>
      <c r="F595" s="27">
        <f>SUM(F590:F594)</f>
        <v>286</v>
      </c>
      <c r="G595" s="52">
        <f>SUM(G590:G594)</f>
        <v>15.522</v>
      </c>
      <c r="H595" s="27">
        <f>SUM(H590:H594)</f>
        <v>14.15</v>
      </c>
      <c r="I595" s="37">
        <f>SUM(I590:I594)</f>
        <v>34.170999999999999</v>
      </c>
      <c r="J595" s="27">
        <f>SUM(J590:J594)</f>
        <v>270.108</v>
      </c>
      <c r="K595" s="92"/>
      <c r="L595" s="6"/>
      <c r="M595" s="248" t="s">
        <v>13</v>
      </c>
      <c r="N595" s="249"/>
      <c r="O595" s="27">
        <f>SUM(O590:O594)</f>
        <v>333</v>
      </c>
      <c r="P595" s="52">
        <f>SUM(P590:P594)</f>
        <v>20.771999999999998</v>
      </c>
      <c r="Q595" s="27">
        <f>SUM(Q590:Q594)</f>
        <v>19.13</v>
      </c>
      <c r="R595" s="37">
        <f>SUM(R590:R594)</f>
        <v>41.816000000000003</v>
      </c>
      <c r="S595" s="27">
        <f>SUM(S590:S594)</f>
        <v>318.64199999999994</v>
      </c>
      <c r="T595" s="86"/>
    </row>
    <row r="596" spans="1:20" ht="21" customHeight="1" thickBot="1" x14ac:dyDescent="0.35">
      <c r="A596" s="250" t="s">
        <v>17</v>
      </c>
      <c r="B596" s="251"/>
      <c r="C596" s="251"/>
      <c r="D596" s="251"/>
      <c r="E596" s="251"/>
      <c r="F596" s="205" t="str">
        <f>'меню пригот блюд'!F587</f>
        <v>1118/25</v>
      </c>
      <c r="G596" s="104">
        <f>G577+G580+G589+G595</f>
        <v>47.863</v>
      </c>
      <c r="H596" s="106">
        <f>H577+H580+H589+H595</f>
        <v>59.739999999999988</v>
      </c>
      <c r="I596" s="105">
        <f>I577+I580+I589+I595</f>
        <v>143.13399999999999</v>
      </c>
      <c r="J596" s="106">
        <f>J577+J580+J589+J595</f>
        <v>1152.7160000000001</v>
      </c>
      <c r="K596" s="94"/>
      <c r="L596" s="7"/>
      <c r="M596" s="250" t="str">
        <f>A596</f>
        <v>Итого за день:</v>
      </c>
      <c r="N596" s="251"/>
      <c r="O596" s="211" t="str">
        <f>'меню пригот блюд'!O587</f>
        <v>1334/30</v>
      </c>
      <c r="P596" s="105">
        <f>P577+P580+P589+P595</f>
        <v>59.857999999999997</v>
      </c>
      <c r="Q596" s="106">
        <f>Q577+Q580+Q589+Q595</f>
        <v>73.578000000000003</v>
      </c>
      <c r="R596" s="105">
        <f>R577+R580+R589+R595</f>
        <v>170.934</v>
      </c>
      <c r="S596" s="106">
        <f>S577+S580+S589+S595</f>
        <v>1446.5039999999999</v>
      </c>
      <c r="T596" s="88"/>
    </row>
    <row r="597" spans="1:20" x14ac:dyDescent="0.3">
      <c r="K597" s="7"/>
    </row>
    <row r="598" spans="1:20" x14ac:dyDescent="0.3">
      <c r="K598" s="7"/>
    </row>
    <row r="600" spans="1:20" ht="15.75" customHeight="1" x14ac:dyDescent="0.3">
      <c r="A600" s="270" t="str">
        <f>A559</f>
        <v xml:space="preserve">Утверждаю </v>
      </c>
      <c r="B600" s="270"/>
      <c r="C600" s="270"/>
      <c r="D600" s="270"/>
      <c r="E600" s="270"/>
      <c r="F600" s="270"/>
      <c r="G600" s="270"/>
      <c r="H600" s="270"/>
      <c r="I600" s="270"/>
      <c r="J600" s="270"/>
      <c r="K600" s="270"/>
      <c r="L600" s="1"/>
      <c r="M600" s="270" t="str">
        <f>A559</f>
        <v xml:space="preserve">Утверждаю </v>
      </c>
      <c r="N600" s="270"/>
      <c r="O600" s="270"/>
      <c r="P600" s="270"/>
      <c r="Q600" s="270"/>
      <c r="R600" s="270"/>
      <c r="S600" s="270"/>
      <c r="T600" s="270"/>
    </row>
    <row r="601" spans="1:20" ht="15.75" customHeight="1" x14ac:dyDescent="0.3">
      <c r="A601" s="270" t="str">
        <f>A560</f>
        <v>Заведующий МБДОУ «Д/С № 3</v>
      </c>
      <c r="B601" s="270"/>
      <c r="C601" s="270"/>
      <c r="D601" s="270"/>
      <c r="E601" s="270"/>
      <c r="F601" s="270"/>
      <c r="G601" s="270"/>
      <c r="H601" s="270"/>
      <c r="I601" s="270"/>
      <c r="J601" s="270"/>
      <c r="K601" s="270"/>
      <c r="L601" s="1"/>
      <c r="M601" s="270" t="str">
        <f>A560</f>
        <v>Заведующий МБДОУ «Д/С № 3</v>
      </c>
      <c r="N601" s="270"/>
      <c r="O601" s="270"/>
      <c r="P601" s="270"/>
      <c r="Q601" s="270"/>
      <c r="R601" s="270"/>
      <c r="S601" s="270"/>
      <c r="T601" s="270"/>
    </row>
    <row r="602" spans="1:20" ht="15.75" customHeight="1" x14ac:dyDescent="0.3">
      <c r="A602" s="270" t="str">
        <f>A561</f>
        <v xml:space="preserve"> кп Горные Ключи» В.В. Юшкова</v>
      </c>
      <c r="B602" s="270"/>
      <c r="C602" s="270"/>
      <c r="D602" s="270"/>
      <c r="E602" s="270"/>
      <c r="F602" s="270"/>
      <c r="G602" s="270"/>
      <c r="H602" s="270"/>
      <c r="I602" s="270"/>
      <c r="J602" s="270"/>
      <c r="K602" s="270"/>
      <c r="L602" s="1"/>
      <c r="M602" s="270" t="str">
        <f>A561</f>
        <v xml:space="preserve"> кп Горные Ключи» В.В. Юшкова</v>
      </c>
      <c r="N602" s="270"/>
      <c r="O602" s="270"/>
      <c r="P602" s="270"/>
      <c r="Q602" s="270"/>
      <c r="R602" s="270"/>
      <c r="S602" s="270"/>
      <c r="T602" s="270"/>
    </row>
    <row r="603" spans="1:20" ht="15.75" customHeight="1" x14ac:dyDescent="0.3">
      <c r="A603" s="270" t="str">
        <f>A562</f>
        <v xml:space="preserve">                                                       ____________</v>
      </c>
      <c r="B603" s="270"/>
      <c r="C603" s="270"/>
      <c r="D603" s="270"/>
      <c r="E603" s="270"/>
      <c r="F603" s="270"/>
      <c r="G603" s="270"/>
      <c r="H603" s="270"/>
      <c r="I603" s="270"/>
      <c r="J603" s="270"/>
      <c r="K603" s="270"/>
      <c r="L603" s="3"/>
      <c r="M603" s="270" t="str">
        <f>A562</f>
        <v xml:space="preserve">                                                       ____________</v>
      </c>
      <c r="N603" s="270"/>
      <c r="O603" s="270"/>
      <c r="P603" s="270"/>
      <c r="Q603" s="270"/>
      <c r="R603" s="270"/>
      <c r="S603" s="270"/>
      <c r="T603" s="270"/>
    </row>
    <row r="604" spans="1:20" ht="15.6" x14ac:dyDescent="0.3">
      <c r="A604" s="294"/>
      <c r="B604" s="294"/>
      <c r="C604" s="294"/>
      <c r="D604" s="294"/>
      <c r="E604" s="294"/>
      <c r="F604" s="294"/>
      <c r="G604" s="294"/>
      <c r="H604" s="294"/>
      <c r="I604" s="294"/>
      <c r="J604" s="294"/>
      <c r="K604" s="2"/>
      <c r="L604" s="2"/>
      <c r="M604" s="294"/>
      <c r="N604" s="294"/>
      <c r="O604" s="294"/>
      <c r="P604" s="294"/>
      <c r="Q604" s="294"/>
      <c r="R604" s="294"/>
      <c r="S604" s="294"/>
      <c r="T604" s="294"/>
    </row>
    <row r="605" spans="1:20" ht="15.6" x14ac:dyDescent="0.3">
      <c r="A605" s="294" t="str">
        <f>A564</f>
        <v>Меню приготавливаемых блюд</v>
      </c>
      <c r="B605" s="294"/>
      <c r="C605" s="294"/>
      <c r="D605" s="294"/>
      <c r="E605" s="294"/>
      <c r="F605" s="294"/>
      <c r="G605" s="294"/>
      <c r="H605" s="294"/>
      <c r="I605" s="294"/>
      <c r="J605" s="294"/>
      <c r="K605" s="2"/>
      <c r="L605" s="2"/>
      <c r="M605" s="294" t="str">
        <f>M564</f>
        <v>Меню приготавливаемых блюд</v>
      </c>
      <c r="N605" s="294"/>
      <c r="O605" s="294"/>
      <c r="P605" s="294"/>
      <c r="Q605" s="294"/>
      <c r="R605" s="294"/>
      <c r="S605" s="294"/>
      <c r="T605" s="294"/>
    </row>
    <row r="606" spans="1:20" ht="15.6" x14ac:dyDescent="0.3">
      <c r="A606" s="294" t="str">
        <f>A565</f>
        <v xml:space="preserve">            «____» ___________ 202___г </v>
      </c>
      <c r="B606" s="294"/>
      <c r="C606" s="294"/>
      <c r="D606" s="294"/>
      <c r="E606" s="294"/>
      <c r="F606" s="294"/>
      <c r="G606" s="294"/>
      <c r="H606" s="294"/>
      <c r="I606" s="294"/>
      <c r="J606" s="294"/>
      <c r="K606" s="2"/>
      <c r="L606" s="3"/>
      <c r="M606" s="294" t="str">
        <f>M565</f>
        <v xml:space="preserve">            «____» ___________ 202___г </v>
      </c>
      <c r="N606" s="294"/>
      <c r="O606" s="294"/>
      <c r="P606" s="294"/>
      <c r="Q606" s="294"/>
      <c r="R606" s="294"/>
      <c r="S606" s="294"/>
      <c r="T606" s="294"/>
    </row>
    <row r="607" spans="1:20" ht="15.6" x14ac:dyDescent="0.3">
      <c r="A607" s="223"/>
      <c r="B607" s="223"/>
      <c r="C607" s="223"/>
      <c r="D607" s="223"/>
      <c r="E607" s="223"/>
      <c r="F607" s="223"/>
      <c r="G607" s="223"/>
      <c r="H607" s="223"/>
      <c r="I607" s="223"/>
      <c r="J607" s="223"/>
      <c r="K607" s="223"/>
      <c r="L607" s="3"/>
      <c r="M607" s="223"/>
      <c r="N607" s="223"/>
      <c r="O607" s="223"/>
      <c r="P607" s="223"/>
      <c r="Q607" s="223"/>
      <c r="R607" s="223"/>
      <c r="S607" s="223"/>
      <c r="T607" s="223"/>
    </row>
    <row r="608" spans="1:20" ht="15.6" x14ac:dyDescent="0.3">
      <c r="A608" s="296" t="str">
        <f>'меню пригот блюд'!A598:T598</f>
        <v>НЕДЕЛЯ 3 ДЕНЬ 14 ЧЕТВЕРГ</v>
      </c>
      <c r="B608" s="296"/>
      <c r="C608" s="296"/>
      <c r="D608" s="296"/>
      <c r="E608" s="296"/>
      <c r="F608" s="296"/>
      <c r="G608" s="296"/>
      <c r="H608" s="296"/>
      <c r="I608" s="296"/>
      <c r="J608" s="296"/>
      <c r="K608" s="223"/>
      <c r="L608" s="3"/>
      <c r="M608" s="296" t="str">
        <f>A608</f>
        <v>НЕДЕЛЯ 3 ДЕНЬ 14 ЧЕТВЕРГ</v>
      </c>
      <c r="N608" s="296"/>
      <c r="O608" s="296"/>
      <c r="P608" s="296"/>
      <c r="Q608" s="296"/>
      <c r="R608" s="296"/>
      <c r="S608" s="296"/>
      <c r="T608" s="223"/>
    </row>
    <row r="609" spans="1:20" x14ac:dyDescent="0.3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4"/>
      <c r="L609" s="4"/>
      <c r="M609" s="233"/>
      <c r="N609" s="233"/>
      <c r="O609" s="233"/>
      <c r="P609" s="233"/>
      <c r="Q609" s="233"/>
      <c r="R609" s="233"/>
      <c r="S609" s="233"/>
    </row>
    <row r="610" spans="1:20" ht="22.5" customHeight="1" thickBot="1" x14ac:dyDescent="0.35">
      <c r="A610" s="234" t="str">
        <f>A569</f>
        <v>ВОЗРАСТНАЯ КАТЕГОРИЯ от 1 года до 3 лет</v>
      </c>
      <c r="B610" s="234"/>
      <c r="C610" s="234"/>
      <c r="D610" s="234"/>
      <c r="E610" s="234"/>
      <c r="F610" s="234"/>
      <c r="G610" s="234"/>
      <c r="H610" s="234"/>
      <c r="I610" s="234"/>
      <c r="J610" s="234"/>
      <c r="K610" s="16"/>
      <c r="L610" s="9"/>
      <c r="M610" s="312" t="str">
        <f>M569</f>
        <v>ВОЗРАСТНАЯ КАТЕГОРИЯ от 3 лет до 6 лет</v>
      </c>
      <c r="N610" s="312"/>
      <c r="O610" s="312"/>
      <c r="P610" s="312"/>
      <c r="Q610" s="312"/>
      <c r="R610" s="312"/>
      <c r="S610" s="312"/>
    </row>
    <row r="611" spans="1:20" ht="15" thickBot="1" x14ac:dyDescent="0.35">
      <c r="A611" s="235" t="s">
        <v>1</v>
      </c>
      <c r="B611" s="237" t="s">
        <v>4</v>
      </c>
      <c r="C611" s="238"/>
      <c r="D611" s="238"/>
      <c r="E611" s="239"/>
      <c r="F611" s="235" t="s">
        <v>2</v>
      </c>
      <c r="G611" s="243" t="s">
        <v>33</v>
      </c>
      <c r="H611" s="244"/>
      <c r="I611" s="244"/>
      <c r="J611" s="289" t="s">
        <v>3</v>
      </c>
      <c r="K611" s="285" t="s">
        <v>34</v>
      </c>
      <c r="L611" s="9"/>
      <c r="M611" s="287" t="s">
        <v>1</v>
      </c>
      <c r="N611" s="289" t="s">
        <v>4</v>
      </c>
      <c r="O611" s="246" t="s">
        <v>2</v>
      </c>
      <c r="P611" s="243" t="s">
        <v>33</v>
      </c>
      <c r="Q611" s="244"/>
      <c r="R611" s="244"/>
      <c r="S611" s="289" t="s">
        <v>3</v>
      </c>
      <c r="T611" s="278" t="s">
        <v>34</v>
      </c>
    </row>
    <row r="612" spans="1:20" ht="15" thickBot="1" x14ac:dyDescent="0.35">
      <c r="A612" s="236"/>
      <c r="B612" s="240"/>
      <c r="C612" s="241"/>
      <c r="D612" s="241"/>
      <c r="E612" s="242"/>
      <c r="F612" s="236"/>
      <c r="G612" s="31" t="s">
        <v>30</v>
      </c>
      <c r="H612" s="31" t="s">
        <v>31</v>
      </c>
      <c r="I612" s="221" t="s">
        <v>32</v>
      </c>
      <c r="J612" s="290"/>
      <c r="K612" s="286"/>
      <c r="L612" s="10"/>
      <c r="M612" s="288"/>
      <c r="N612" s="290"/>
      <c r="O612" s="247"/>
      <c r="P612" s="222" t="str">
        <f>G612</f>
        <v>Б</v>
      </c>
      <c r="Q612" s="222" t="str">
        <f>H612</f>
        <v>Ж</v>
      </c>
      <c r="R612" s="221" t="str">
        <f>I612</f>
        <v>У</v>
      </c>
      <c r="S612" s="290"/>
      <c r="T612" s="279"/>
    </row>
    <row r="613" spans="1:20" ht="30" customHeight="1" x14ac:dyDescent="0.3">
      <c r="A613" s="44" t="s">
        <v>5</v>
      </c>
      <c r="B613" s="280" t="str">
        <f>'меню пригот блюд'!B603:E603</f>
        <v>Каша молочная жидкая ячневая</v>
      </c>
      <c r="C613" s="280"/>
      <c r="D613" s="280"/>
      <c r="E613" s="280"/>
      <c r="F613" s="40">
        <f>'меню пригот блюд'!F603</f>
        <v>130</v>
      </c>
      <c r="G613" s="122">
        <v>2.34</v>
      </c>
      <c r="H613" s="122">
        <v>7.28</v>
      </c>
      <c r="I613" s="123">
        <v>15.41</v>
      </c>
      <c r="J613" s="225">
        <f>'меню пригот блюд'!J603</f>
        <v>157.38999999999999</v>
      </c>
      <c r="K613" s="79" t="s">
        <v>60</v>
      </c>
      <c r="L613" s="11"/>
      <c r="M613" s="63" t="s">
        <v>5</v>
      </c>
      <c r="N613" s="64" t="str">
        <f>B613</f>
        <v>Каша молочная жидкая ячневая</v>
      </c>
      <c r="O613" s="68">
        <v>150</v>
      </c>
      <c r="P613" s="67">
        <v>2.6</v>
      </c>
      <c r="Q613" s="68">
        <v>8.69</v>
      </c>
      <c r="R613" s="67">
        <v>17.21</v>
      </c>
      <c r="S613" s="68">
        <v>183.86</v>
      </c>
      <c r="T613" s="83" t="str">
        <f>K613</f>
        <v>7.4</v>
      </c>
    </row>
    <row r="614" spans="1:20" ht="24.75" customHeight="1" x14ac:dyDescent="0.3">
      <c r="A614" s="45"/>
      <c r="B614" s="281" t="str">
        <f>'меню пригот блюд'!B604:E604</f>
        <v>Чай с сахаром</v>
      </c>
      <c r="C614" s="281"/>
      <c r="D614" s="281"/>
      <c r="E614" s="281"/>
      <c r="F614" s="18">
        <f>'меню пригот блюд'!F604</f>
        <v>150</v>
      </c>
      <c r="G614" s="18">
        <v>2E-3</v>
      </c>
      <c r="H614" s="33"/>
      <c r="I614" s="156">
        <v>5.2709999999999999</v>
      </c>
      <c r="J614" s="18">
        <f>'меню пригот блюд'!J604</f>
        <v>21.507999999999999</v>
      </c>
      <c r="K614" s="80" t="s">
        <v>48</v>
      </c>
      <c r="L614" s="12"/>
      <c r="M614" s="45"/>
      <c r="N614" s="65" t="str">
        <f>B614</f>
        <v>Чай с сахаром</v>
      </c>
      <c r="O614" s="18">
        <v>180</v>
      </c>
      <c r="P614" s="33">
        <v>2E-3</v>
      </c>
      <c r="Q614" s="18"/>
      <c r="R614" s="33" t="s">
        <v>50</v>
      </c>
      <c r="S614" s="18">
        <v>28.841999999999999</v>
      </c>
      <c r="T614" s="84" t="str">
        <f>K614</f>
        <v>7.43</v>
      </c>
    </row>
    <row r="615" spans="1:20" ht="30" customHeight="1" x14ac:dyDescent="0.3">
      <c r="A615" s="230" t="str">
        <f>'меню пригот блюд'!A605</f>
        <v>БУТЕРБРОД</v>
      </c>
      <c r="B615" s="281" t="str">
        <f>'меню пригот блюд'!B605:E605</f>
        <v>Батон  (пшеничный)</v>
      </c>
      <c r="C615" s="281"/>
      <c r="D615" s="281"/>
      <c r="E615" s="281"/>
      <c r="F615" s="18">
        <f>'меню пригот блюд'!F605</f>
        <v>30</v>
      </c>
      <c r="G615" s="18">
        <v>2.25</v>
      </c>
      <c r="H615" s="33">
        <v>0.87</v>
      </c>
      <c r="I615" s="156">
        <v>15.27</v>
      </c>
      <c r="J615" s="165">
        <f>'меню пригот блюд'!J605</f>
        <v>79.2</v>
      </c>
      <c r="K615" s="80" t="s">
        <v>37</v>
      </c>
      <c r="L615" s="12"/>
      <c r="M615" s="230" t="str">
        <f>A615</f>
        <v>БУТЕРБРОД</v>
      </c>
      <c r="N615" s="65" t="str">
        <f>B615</f>
        <v>Батон  (пшеничный)</v>
      </c>
      <c r="O615" s="18">
        <v>40</v>
      </c>
      <c r="P615" s="33">
        <v>3</v>
      </c>
      <c r="Q615" s="18">
        <v>1.1599999999999999</v>
      </c>
      <c r="R615" s="33">
        <v>20.36</v>
      </c>
      <c r="S615" s="18">
        <v>105.6</v>
      </c>
      <c r="T615" s="84" t="str">
        <f>K615</f>
        <v>7.8.2</v>
      </c>
    </row>
    <row r="616" spans="1:20" ht="26.25" customHeight="1" thickBot="1" x14ac:dyDescent="0.35">
      <c r="A616" s="231"/>
      <c r="B616" s="282" t="str">
        <f>'меню пригот блюд'!B606:E606</f>
        <v>Масло сливочное</v>
      </c>
      <c r="C616" s="283"/>
      <c r="D616" s="283"/>
      <c r="E616" s="284"/>
      <c r="F616" s="18">
        <f>'меню пригот блюд'!F606</f>
        <v>5</v>
      </c>
      <c r="G616" s="18"/>
      <c r="H616" s="33"/>
      <c r="I616" s="156"/>
      <c r="J616" s="165">
        <f>'меню пригот блюд'!J606</f>
        <v>33.1</v>
      </c>
      <c r="K616" s="80"/>
      <c r="L616" s="12"/>
      <c r="M616" s="231"/>
      <c r="N616" s="65" t="str">
        <f>B616</f>
        <v>Масло сливочное</v>
      </c>
      <c r="O616" s="18">
        <v>6</v>
      </c>
      <c r="P616" s="33">
        <v>0.06</v>
      </c>
      <c r="Q616" s="18">
        <v>4.3499999999999996</v>
      </c>
      <c r="R616" s="33">
        <v>8.4000000000000005E-2</v>
      </c>
      <c r="S616" s="18">
        <v>39.72</v>
      </c>
      <c r="T616" s="84">
        <f>K616</f>
        <v>0</v>
      </c>
    </row>
    <row r="617" spans="1:20" ht="16.2" hidden="1" thickBot="1" x14ac:dyDescent="0.35">
      <c r="A617" s="46"/>
      <c r="B617" s="282"/>
      <c r="C617" s="283"/>
      <c r="D617" s="283"/>
      <c r="E617" s="284"/>
      <c r="F617" s="41"/>
      <c r="G617" s="48"/>
      <c r="H617" s="34"/>
      <c r="I617" s="157"/>
      <c r="J617" s="166"/>
      <c r="K617" s="81"/>
      <c r="L617" s="12"/>
      <c r="M617" s="46"/>
      <c r="N617" s="66">
        <f>B617</f>
        <v>0</v>
      </c>
      <c r="O617" s="48">
        <v>10</v>
      </c>
      <c r="P617" s="34">
        <v>0.10299999999999999</v>
      </c>
      <c r="Q617" s="48">
        <v>7.4390000000000001</v>
      </c>
      <c r="R617" s="34">
        <v>0.14399999999999999</v>
      </c>
      <c r="S617" s="48">
        <v>67.921000000000006</v>
      </c>
      <c r="T617" s="85">
        <f>K617</f>
        <v>0</v>
      </c>
    </row>
    <row r="618" spans="1:20" ht="16.2" thickBot="1" x14ac:dyDescent="0.35">
      <c r="A618" s="272" t="s">
        <v>8</v>
      </c>
      <c r="B618" s="273"/>
      <c r="C618" s="273"/>
      <c r="D618" s="273"/>
      <c r="E618" s="274"/>
      <c r="F618" s="50">
        <f>SUM(F613:F617)</f>
        <v>315</v>
      </c>
      <c r="G618" s="42">
        <f>SUM(G613:G617)</f>
        <v>4.5919999999999996</v>
      </c>
      <c r="H618" s="42">
        <f>SUM(H613:H617)</f>
        <v>8.15</v>
      </c>
      <c r="I618" s="50">
        <f>SUM(I613:I617)</f>
        <v>35.951000000000001</v>
      </c>
      <c r="J618" s="21">
        <f>SUM(J613:J617)</f>
        <v>291.19800000000004</v>
      </c>
      <c r="K618" s="21"/>
      <c r="L618" s="13"/>
      <c r="M618" s="272" t="s">
        <v>8</v>
      </c>
      <c r="N618" s="274"/>
      <c r="O618" s="42">
        <f>SUM(O613:O617)</f>
        <v>386</v>
      </c>
      <c r="P618" s="50">
        <f>SUM(P613:P617)</f>
        <v>5.7649999999999997</v>
      </c>
      <c r="Q618" s="42">
        <f>SUM(Q613:Q617)</f>
        <v>21.638999999999999</v>
      </c>
      <c r="R618" s="35">
        <f>SUM(R613:R617)</f>
        <v>37.798000000000002</v>
      </c>
      <c r="S618" s="42">
        <f>SUM(S613:S617)</f>
        <v>425.94300000000004</v>
      </c>
      <c r="T618" s="86"/>
    </row>
    <row r="619" spans="1:20" ht="78.599999999999994" hidden="1" thickBot="1" x14ac:dyDescent="0.35">
      <c r="A619" s="62" t="s">
        <v>9</v>
      </c>
      <c r="B619" s="275"/>
      <c r="C619" s="276"/>
      <c r="D619" s="276"/>
      <c r="E619" s="277"/>
      <c r="F619" s="43"/>
      <c r="G619" s="43"/>
      <c r="H619" s="36"/>
      <c r="I619" s="158"/>
      <c r="J619" s="43"/>
      <c r="K619" s="82" t="s">
        <v>40</v>
      </c>
      <c r="L619" s="11"/>
      <c r="M619" s="69" t="s">
        <v>9</v>
      </c>
      <c r="N619" s="70">
        <f>B619</f>
        <v>0</v>
      </c>
      <c r="O619" s="43"/>
      <c r="P619" s="43"/>
      <c r="Q619" s="71"/>
      <c r="R619" s="158"/>
      <c r="S619" s="43"/>
      <c r="T619" s="119" t="str">
        <f>K619</f>
        <v>8.2.1</v>
      </c>
    </row>
    <row r="620" spans="1:20" ht="16.2" hidden="1" thickBot="1" x14ac:dyDescent="0.35">
      <c r="A620" s="8"/>
      <c r="B620" s="267"/>
      <c r="C620" s="267"/>
      <c r="D620" s="267"/>
      <c r="E620" s="268"/>
      <c r="F620" s="20"/>
      <c r="G620" s="20"/>
      <c r="H620" s="2"/>
      <c r="I620" s="14"/>
      <c r="J620" s="20"/>
      <c r="K620" s="22"/>
      <c r="L620" s="5"/>
      <c r="M620" s="8"/>
      <c r="N620" s="23"/>
      <c r="O620" s="23"/>
      <c r="P620" s="24"/>
      <c r="Q620" s="24"/>
      <c r="R620" s="24"/>
      <c r="S620" s="20"/>
      <c r="T620" s="118"/>
    </row>
    <row r="621" spans="1:20" ht="16.2" hidden="1" thickBot="1" x14ac:dyDescent="0.35">
      <c r="A621" s="248" t="s">
        <v>10</v>
      </c>
      <c r="B621" s="258"/>
      <c r="C621" s="258"/>
      <c r="D621" s="258"/>
      <c r="E621" s="249"/>
      <c r="F621" s="52">
        <f>SUM(F619:F620)</f>
        <v>0</v>
      </c>
      <c r="G621" s="27">
        <f>SUM(G619:G620)</f>
        <v>0</v>
      </c>
      <c r="H621" s="27"/>
      <c r="I621" s="37">
        <f>SUM(I619:I620)</f>
        <v>0</v>
      </c>
      <c r="J621" s="27">
        <f>SUM(J619:J620)</f>
        <v>0</v>
      </c>
      <c r="K621" s="27"/>
      <c r="L621" s="3"/>
      <c r="M621" s="248" t="s">
        <v>10</v>
      </c>
      <c r="N621" s="258"/>
      <c r="O621" s="15">
        <f>SUM(O619:O620)</f>
        <v>0</v>
      </c>
      <c r="P621" s="27">
        <f>SUM(P619:P620)</f>
        <v>0</v>
      </c>
      <c r="Q621" s="37"/>
      <c r="R621" s="52">
        <f>SUM(R619:R620)</f>
        <v>0</v>
      </c>
      <c r="S621" s="27">
        <f>SUM(S619:S620)</f>
        <v>0</v>
      </c>
      <c r="T621" s="86"/>
    </row>
    <row r="622" spans="1:20" ht="31.5" customHeight="1" x14ac:dyDescent="0.3">
      <c r="A622" s="59" t="s">
        <v>15</v>
      </c>
      <c r="B622" s="266" t="str">
        <f>'меню пригот блюд'!B612:E612</f>
        <v>Салат из белокачанной капусты с морковью</v>
      </c>
      <c r="C622" s="267"/>
      <c r="D622" s="267"/>
      <c r="E622" s="268"/>
      <c r="F622" s="25">
        <f>'меню пригот блюд'!F612</f>
        <v>30</v>
      </c>
      <c r="G622" s="25">
        <v>0.64300000000000002</v>
      </c>
      <c r="H622" s="25">
        <v>3.0070000000000001</v>
      </c>
      <c r="I622" s="38">
        <v>3.306</v>
      </c>
      <c r="J622" s="25">
        <f>'меню пригот блюд'!J612</f>
        <v>40.9</v>
      </c>
      <c r="K622" s="89" t="s">
        <v>41</v>
      </c>
      <c r="L622" s="5"/>
      <c r="M622" s="72" t="s">
        <v>15</v>
      </c>
      <c r="N622" s="73" t="str">
        <f t="shared" ref="N622:N629" si="26">B622</f>
        <v>Салат из белокачанной капусты с морковью</v>
      </c>
      <c r="O622" s="77">
        <f>'меню пригот блюд'!O612</f>
        <v>40</v>
      </c>
      <c r="P622" s="77">
        <v>0.81799999999999995</v>
      </c>
      <c r="Q622" s="76">
        <v>5.9880000000000004</v>
      </c>
      <c r="R622" s="167">
        <v>5.383</v>
      </c>
      <c r="S622" s="77">
        <f>'меню пригот блюд'!S612</f>
        <v>57.12</v>
      </c>
      <c r="T622" s="83" t="str">
        <f>K622</f>
        <v>1.48</v>
      </c>
    </row>
    <row r="623" spans="1:20" ht="32.25" customHeight="1" x14ac:dyDescent="0.3">
      <c r="A623" s="60"/>
      <c r="B623" s="252" t="str">
        <f>'меню пригот блюд'!B613:E613</f>
        <v>Суп из овощей с фрикадельками рыбными</v>
      </c>
      <c r="C623" s="253"/>
      <c r="D623" s="253"/>
      <c r="E623" s="254"/>
      <c r="F623" s="19">
        <f>'меню пригот блюд'!F613</f>
        <v>150</v>
      </c>
      <c r="G623" s="97">
        <v>5.7</v>
      </c>
      <c r="H623" s="97">
        <v>2.6</v>
      </c>
      <c r="I623" s="159">
        <v>17</v>
      </c>
      <c r="J623" s="96">
        <f>'меню пригот блюд'!J613</f>
        <v>121</v>
      </c>
      <c r="K623" s="90" t="s">
        <v>135</v>
      </c>
      <c r="L623" s="3"/>
      <c r="M623" s="28"/>
      <c r="N623" s="74" t="str">
        <f t="shared" si="26"/>
        <v>Суп из овощей с фрикадельками рыбными</v>
      </c>
      <c r="O623" s="19">
        <f>'меню пригот блюд'!O613</f>
        <v>180</v>
      </c>
      <c r="P623" s="19">
        <v>9</v>
      </c>
      <c r="Q623" s="39">
        <v>3.8</v>
      </c>
      <c r="R623" s="162">
        <v>20.8</v>
      </c>
      <c r="S623" s="19">
        <f>'меню пригот блюд'!S613</f>
        <v>155.5</v>
      </c>
      <c r="T623" s="83" t="str">
        <f>K623</f>
        <v>2.13.5</v>
      </c>
    </row>
    <row r="624" spans="1:20" ht="24" customHeight="1" x14ac:dyDescent="0.3">
      <c r="A624" s="60"/>
      <c r="B624" s="252" t="str">
        <f>'меню пригот блюд'!B614:E614</f>
        <v>Запеканка картофельная с печенью</v>
      </c>
      <c r="C624" s="253"/>
      <c r="D624" s="253"/>
      <c r="E624" s="254"/>
      <c r="F624" s="19">
        <f>'меню пригот блюд'!F614</f>
        <v>128</v>
      </c>
      <c r="G624" s="97">
        <v>9.2100000000000009</v>
      </c>
      <c r="H624" s="97">
        <v>7.38</v>
      </c>
      <c r="I624" s="159">
        <v>2.65</v>
      </c>
      <c r="J624" s="96">
        <f>'меню пригот блюд'!J614</f>
        <v>204.18</v>
      </c>
      <c r="K624" s="90" t="s">
        <v>136</v>
      </c>
      <c r="L624" s="6"/>
      <c r="M624" s="28"/>
      <c r="N624" s="74" t="str">
        <f t="shared" si="26"/>
        <v>Запеканка картофельная с печенью</v>
      </c>
      <c r="O624" s="19">
        <f>'меню пригот блюд'!O614</f>
        <v>153</v>
      </c>
      <c r="P624" s="19">
        <v>11.2</v>
      </c>
      <c r="Q624" s="39">
        <v>10.39</v>
      </c>
      <c r="R624" s="162">
        <v>4.24</v>
      </c>
      <c r="S624" s="19">
        <f>'меню пригот блюд'!S614</f>
        <v>257.67</v>
      </c>
      <c r="T624" s="95" t="str">
        <f t="shared" ref="T624:T629" si="27">K624</f>
        <v>3.65</v>
      </c>
    </row>
    <row r="625" spans="1:20" ht="23.25" customHeight="1" x14ac:dyDescent="0.3">
      <c r="A625" s="60"/>
      <c r="B625" s="252" t="str">
        <f>'меню пригот блюд'!B615:E615</f>
        <v>Соус томатный</v>
      </c>
      <c r="C625" s="253"/>
      <c r="D625" s="253"/>
      <c r="E625" s="254"/>
      <c r="F625" s="19">
        <f>'меню пригот блюд'!F615</f>
        <v>25</v>
      </c>
      <c r="G625" s="97">
        <v>0.18</v>
      </c>
      <c r="H625" s="97">
        <v>1.01</v>
      </c>
      <c r="I625" s="159">
        <v>1.1299999999999999</v>
      </c>
      <c r="J625" s="19">
        <f>'меню пригот блюд'!J615</f>
        <v>14.52</v>
      </c>
      <c r="K625" s="90" t="s">
        <v>44</v>
      </c>
      <c r="L625" s="6"/>
      <c r="M625" s="28"/>
      <c r="N625" s="74" t="str">
        <f t="shared" si="26"/>
        <v>Соус томатный</v>
      </c>
      <c r="O625" s="19">
        <f>'меню пригот блюд'!O615</f>
        <v>30</v>
      </c>
      <c r="P625" s="19">
        <v>0.31</v>
      </c>
      <c r="Q625" s="39">
        <v>2.0099999999999998</v>
      </c>
      <c r="R625" s="162">
        <v>1.99</v>
      </c>
      <c r="S625" s="19">
        <f>'меню пригот блюд'!S615</f>
        <v>28.17</v>
      </c>
      <c r="T625" s="95" t="str">
        <f t="shared" si="27"/>
        <v>5.8</v>
      </c>
    </row>
    <row r="626" spans="1:20" ht="21.75" hidden="1" customHeight="1" x14ac:dyDescent="0.3">
      <c r="A626" s="60"/>
      <c r="B626" s="252">
        <f>'меню пригот блюд'!B616:E616</f>
        <v>0</v>
      </c>
      <c r="C626" s="253"/>
      <c r="D626" s="253"/>
      <c r="E626" s="254"/>
      <c r="F626" s="19">
        <f>'меню пригот блюд'!F616</f>
        <v>0</v>
      </c>
      <c r="G626" s="97">
        <v>2.5299999999999998</v>
      </c>
      <c r="H626" s="97">
        <v>3.73</v>
      </c>
      <c r="I626" s="159">
        <v>13.12</v>
      </c>
      <c r="J626" s="19">
        <f>'меню пригот блюд'!J616</f>
        <v>0</v>
      </c>
      <c r="K626" s="90" t="s">
        <v>137</v>
      </c>
      <c r="L626" s="6"/>
      <c r="M626" s="60"/>
      <c r="N626" s="74">
        <f t="shared" si="26"/>
        <v>0</v>
      </c>
      <c r="O626" s="19">
        <f>'меню пригот блюд'!O616</f>
        <v>0</v>
      </c>
      <c r="P626" s="19">
        <v>3.0379999999999998</v>
      </c>
      <c r="Q626" s="39">
        <v>4.4480000000000004</v>
      </c>
      <c r="R626" s="162">
        <v>15.775</v>
      </c>
      <c r="S626" s="19">
        <f>'меню пригот блюд'!S616</f>
        <v>0</v>
      </c>
      <c r="T626" s="95" t="str">
        <f t="shared" si="27"/>
        <v>4.15.3</v>
      </c>
    </row>
    <row r="627" spans="1:20" ht="28.5" customHeight="1" x14ac:dyDescent="0.3">
      <c r="A627" s="60"/>
      <c r="B627" s="252" t="str">
        <f>'меню пригот блюд'!B617:E617</f>
        <v>Компот из сухофруктов</v>
      </c>
      <c r="C627" s="253"/>
      <c r="D627" s="253"/>
      <c r="E627" s="254"/>
      <c r="F627" s="19">
        <f>'меню пригот блюд'!F617</f>
        <v>150</v>
      </c>
      <c r="G627" s="97">
        <v>0.25</v>
      </c>
      <c r="H627" s="97"/>
      <c r="I627" s="159">
        <v>9.81</v>
      </c>
      <c r="J627" s="19">
        <f>'меню пригот блюд'!J617</f>
        <v>40.22</v>
      </c>
      <c r="K627" s="90" t="s">
        <v>58</v>
      </c>
      <c r="L627" s="6"/>
      <c r="M627" s="28"/>
      <c r="N627" s="74" t="str">
        <f t="shared" si="26"/>
        <v>Компот из сухофруктов</v>
      </c>
      <c r="O627" s="19">
        <f>'меню пригот блюд'!O617</f>
        <v>180</v>
      </c>
      <c r="P627" s="19">
        <v>0.31</v>
      </c>
      <c r="Q627" s="39"/>
      <c r="R627" s="162">
        <v>12.63</v>
      </c>
      <c r="S627" s="19">
        <f>'меню пригот блюд'!S617</f>
        <v>44.54</v>
      </c>
      <c r="T627" s="95" t="str">
        <f t="shared" si="27"/>
        <v>8.2</v>
      </c>
    </row>
    <row r="628" spans="1:20" ht="25.5" customHeight="1" x14ac:dyDescent="0.3">
      <c r="A628" s="60"/>
      <c r="B628" s="252" t="str">
        <f>'меню пригот блюд'!B618:E618</f>
        <v>Хлеб пшеничный</v>
      </c>
      <c r="C628" s="253"/>
      <c r="D628" s="253"/>
      <c r="E628" s="254"/>
      <c r="F628" s="19">
        <f>'меню пригот блюд'!F618</f>
        <v>30</v>
      </c>
      <c r="G628" s="97">
        <v>2.4300000000000002</v>
      </c>
      <c r="H628" s="97">
        <v>0.3</v>
      </c>
      <c r="I628" s="159">
        <v>14.64</v>
      </c>
      <c r="J628" s="19">
        <f>'меню пригот блюд'!J618</f>
        <v>72.599999999999994</v>
      </c>
      <c r="K628" s="90" t="s">
        <v>37</v>
      </c>
      <c r="L628" s="6"/>
      <c r="M628" s="60"/>
      <c r="N628" s="74" t="str">
        <f t="shared" si="26"/>
        <v>Хлеб пшеничный</v>
      </c>
      <c r="O628" s="19">
        <f>'меню пригот блюд'!O618</f>
        <v>40</v>
      </c>
      <c r="P628" s="19">
        <v>3.24</v>
      </c>
      <c r="Q628" s="39">
        <v>0.4</v>
      </c>
      <c r="R628" s="162">
        <v>16.52</v>
      </c>
      <c r="S628" s="19">
        <f>'меню пригот блюд'!S618</f>
        <v>96.8</v>
      </c>
      <c r="T628" s="95" t="str">
        <f t="shared" si="27"/>
        <v>7.8.2</v>
      </c>
    </row>
    <row r="629" spans="1:20" ht="26.25" customHeight="1" thickBot="1" x14ac:dyDescent="0.35">
      <c r="A629" s="61"/>
      <c r="B629" s="255" t="str">
        <f>'меню пригот блюд'!B619:E619</f>
        <v>Хлеб ржаной</v>
      </c>
      <c r="C629" s="256"/>
      <c r="D629" s="256"/>
      <c r="E629" s="257"/>
      <c r="F629" s="115">
        <f>'меню пригот блюд'!F619</f>
        <v>30</v>
      </c>
      <c r="G629" s="99">
        <v>3.9</v>
      </c>
      <c r="H629" s="99">
        <v>0.9</v>
      </c>
      <c r="I629" s="160">
        <v>12</v>
      </c>
      <c r="J629" s="78">
        <f>'меню пригот блюд'!J619</f>
        <v>75</v>
      </c>
      <c r="K629" s="91" t="s">
        <v>37</v>
      </c>
      <c r="L629" s="6"/>
      <c r="M629" s="29"/>
      <c r="N629" s="75" t="str">
        <f t="shared" si="26"/>
        <v>Хлеб ржаной</v>
      </c>
      <c r="O629" s="78">
        <f>'меню пригот блюд'!O619</f>
        <v>40</v>
      </c>
      <c r="P629" s="108">
        <v>5.2</v>
      </c>
      <c r="Q629" s="109">
        <v>1.2</v>
      </c>
      <c r="R629" s="178">
        <v>16</v>
      </c>
      <c r="S629" s="110">
        <f>'меню пригот блюд'!S619</f>
        <v>100</v>
      </c>
      <c r="T629" s="95" t="str">
        <f t="shared" si="27"/>
        <v>7.8.2</v>
      </c>
    </row>
    <row r="630" spans="1:20" ht="16.2" thickBot="1" x14ac:dyDescent="0.35">
      <c r="A630" s="248" t="s">
        <v>11</v>
      </c>
      <c r="B630" s="258"/>
      <c r="C630" s="258"/>
      <c r="D630" s="258"/>
      <c r="E630" s="249"/>
      <c r="F630" s="55">
        <f>SUM(F622:F629)</f>
        <v>543</v>
      </c>
      <c r="G630" s="52">
        <f>SUM(G622:G629)</f>
        <v>24.843</v>
      </c>
      <c r="H630" s="27">
        <f>SUM(H622:H629)</f>
        <v>18.927</v>
      </c>
      <c r="I630" s="37">
        <f>SUM(I622:I629)</f>
        <v>73.656000000000006</v>
      </c>
      <c r="J630" s="27">
        <f>SUM(J622:J629)</f>
        <v>568.42000000000007</v>
      </c>
      <c r="K630" s="92"/>
      <c r="L630" s="6"/>
      <c r="M630" s="248" t="s">
        <v>11</v>
      </c>
      <c r="N630" s="259"/>
      <c r="O630" s="37">
        <f>SUM(O622:O629)</f>
        <v>663</v>
      </c>
      <c r="P630" s="27">
        <f>SUM(P622:P629)</f>
        <v>33.116</v>
      </c>
      <c r="Q630" s="37">
        <f>SUM(Q622:Q629)</f>
        <v>28.236000000000001</v>
      </c>
      <c r="R630" s="52">
        <f>SUM(R622:R629)</f>
        <v>93.338000000000008</v>
      </c>
      <c r="S630" s="27">
        <f>SUM(S622:S629)</f>
        <v>739.8</v>
      </c>
      <c r="T630" s="86"/>
    </row>
    <row r="631" spans="1:20" ht="36" customHeight="1" x14ac:dyDescent="0.3">
      <c r="A631" s="59" t="s">
        <v>12</v>
      </c>
      <c r="B631" s="260" t="str">
        <f>'меню пригот блюд'!B621:E621</f>
        <v xml:space="preserve">Пудинг манный на кефире </v>
      </c>
      <c r="C631" s="261"/>
      <c r="D631" s="261"/>
      <c r="E631" s="262"/>
      <c r="F631" s="77">
        <f>'меню пригот блюд'!F621</f>
        <v>60</v>
      </c>
      <c r="G631" s="77">
        <v>1.57</v>
      </c>
      <c r="H631" s="113">
        <v>1.88</v>
      </c>
      <c r="I631" s="167">
        <v>20.84</v>
      </c>
      <c r="J631" s="77">
        <f>'меню пригот блюд'!J621</f>
        <v>98.99</v>
      </c>
      <c r="K631" s="114" t="s">
        <v>138</v>
      </c>
      <c r="L631" s="5"/>
      <c r="M631" s="72" t="str">
        <f>A631</f>
        <v>Полдник</v>
      </c>
      <c r="N631" s="73" t="str">
        <f>B631</f>
        <v xml:space="preserve">Пудинг манный на кефире </v>
      </c>
      <c r="O631" s="77">
        <f>'меню пригот блюд'!O621</f>
        <v>72</v>
      </c>
      <c r="P631" s="51">
        <v>1.9</v>
      </c>
      <c r="Q631" s="76">
        <v>3.62</v>
      </c>
      <c r="R631" s="169">
        <v>27.78</v>
      </c>
      <c r="S631" s="77">
        <f>'меню пригот блюд'!S621</f>
        <v>133.47999999999999</v>
      </c>
      <c r="T631" s="83" t="str">
        <f>K631</f>
        <v>4.17.2</v>
      </c>
    </row>
    <row r="632" spans="1:20" ht="29.25" customHeight="1" x14ac:dyDescent="0.3">
      <c r="A632" s="111"/>
      <c r="B632" s="263" t="str">
        <f>'меню пригот блюд'!B622:E622</f>
        <v>Кисель</v>
      </c>
      <c r="C632" s="264"/>
      <c r="D632" s="264"/>
      <c r="E632" s="265"/>
      <c r="F632" s="20">
        <f>'меню пригот блюд'!F622</f>
        <v>15</v>
      </c>
      <c r="G632" s="20">
        <v>6.0000000000000001E-3</v>
      </c>
      <c r="H632" s="2"/>
      <c r="I632" s="177">
        <v>8.7240000000000002</v>
      </c>
      <c r="J632" s="20">
        <f>'меню пригот блюд'!J622</f>
        <v>45.58</v>
      </c>
      <c r="K632" s="89" t="s">
        <v>139</v>
      </c>
      <c r="L632" s="5"/>
      <c r="M632" s="112"/>
      <c r="N632" s="73" t="str">
        <f>B632</f>
        <v>Кисель</v>
      </c>
      <c r="O632" s="51">
        <f>'меню пригот блюд'!O622</f>
        <v>20</v>
      </c>
      <c r="P632" s="51">
        <v>8.0000000000000002E-3</v>
      </c>
      <c r="Q632" s="76"/>
      <c r="R632" s="169">
        <v>12.63</v>
      </c>
      <c r="S632" s="51">
        <f>'меню пригот блюд'!S622</f>
        <v>68.819999999999993</v>
      </c>
      <c r="T632" s="83" t="str">
        <f>K632</f>
        <v>7.4.6</v>
      </c>
    </row>
    <row r="633" spans="1:20" ht="15.6" hidden="1" x14ac:dyDescent="0.3">
      <c r="A633" s="60"/>
      <c r="B633" s="252"/>
      <c r="C633" s="253"/>
      <c r="D633" s="253"/>
      <c r="E633" s="254"/>
      <c r="F633" s="19"/>
      <c r="G633" s="19"/>
      <c r="H633" s="39"/>
      <c r="I633" s="162"/>
      <c r="J633" s="19"/>
      <c r="K633" s="90"/>
      <c r="L633" s="6"/>
      <c r="M633" s="60"/>
      <c r="N633" s="74">
        <f>B633</f>
        <v>0</v>
      </c>
      <c r="O633" s="19"/>
      <c r="P633" s="19"/>
      <c r="Q633" s="39"/>
      <c r="R633" s="162"/>
      <c r="S633" s="19"/>
      <c r="T633" s="83">
        <f>K633</f>
        <v>0</v>
      </c>
    </row>
    <row r="634" spans="1:20" ht="24.75" customHeight="1" thickBot="1" x14ac:dyDescent="0.35">
      <c r="A634" s="60"/>
      <c r="B634" s="295" t="str">
        <f>'меню пригот блюд'!B624:E624</f>
        <v>Чай с сахаром</v>
      </c>
      <c r="C634" s="295"/>
      <c r="D634" s="295"/>
      <c r="E634" s="295"/>
      <c r="F634" s="19">
        <f>'меню пригот блюд'!F624</f>
        <v>150</v>
      </c>
      <c r="G634" s="19">
        <v>2E-3</v>
      </c>
      <c r="H634" s="39"/>
      <c r="I634" s="162">
        <v>5.2709999999999999</v>
      </c>
      <c r="J634" s="19">
        <f>'меню пригот блюд'!J624</f>
        <v>21.507999999999999</v>
      </c>
      <c r="K634" s="90" t="s">
        <v>48</v>
      </c>
      <c r="L634" s="6"/>
      <c r="M634" s="60"/>
      <c r="N634" s="74" t="str">
        <f>B634</f>
        <v>Чай с сахаром</v>
      </c>
      <c r="O634" s="19">
        <f>'меню пригот блюд'!O624</f>
        <v>180</v>
      </c>
      <c r="P634" s="19">
        <v>2E-3</v>
      </c>
      <c r="Q634" s="39"/>
      <c r="R634" s="162">
        <v>7.1159999999999997</v>
      </c>
      <c r="S634" s="19">
        <f>'меню пригот блюд'!S624</f>
        <v>28.841999999999999</v>
      </c>
      <c r="T634" s="83" t="str">
        <f>K634</f>
        <v>7.43</v>
      </c>
    </row>
    <row r="635" spans="1:20" ht="16.2" hidden="1" thickBot="1" x14ac:dyDescent="0.35">
      <c r="A635" s="61"/>
      <c r="B635" s="291"/>
      <c r="C635" s="292"/>
      <c r="D635" s="292"/>
      <c r="E635" s="293"/>
      <c r="F635" s="26"/>
      <c r="G635" s="54"/>
      <c r="H635" s="58"/>
      <c r="I635" s="163"/>
      <c r="J635" s="115"/>
      <c r="K635" s="93"/>
      <c r="L635" s="6"/>
      <c r="M635" s="61"/>
      <c r="N635" s="75"/>
      <c r="O635" s="61"/>
      <c r="P635" s="61"/>
      <c r="Q635" s="75"/>
      <c r="R635" s="170"/>
      <c r="S635" s="78"/>
      <c r="T635" s="83">
        <f>K635</f>
        <v>0</v>
      </c>
    </row>
    <row r="636" spans="1:20" ht="22.5" customHeight="1" thickBot="1" x14ac:dyDescent="0.35">
      <c r="A636" s="248" t="s">
        <v>13</v>
      </c>
      <c r="B636" s="258"/>
      <c r="C636" s="258"/>
      <c r="D636" s="258"/>
      <c r="E636" s="249"/>
      <c r="F636" s="27">
        <f>SUM(F631:F635)</f>
        <v>225</v>
      </c>
      <c r="G636" s="52">
        <f>SUM(G631:G635)</f>
        <v>1.5780000000000001</v>
      </c>
      <c r="H636" s="27">
        <f>SUM(H631:H635)</f>
        <v>1.88</v>
      </c>
      <c r="I636" s="37">
        <f>SUM(I631:I635)</f>
        <v>34.835000000000001</v>
      </c>
      <c r="J636" s="27">
        <f>SUM(J631:J635)</f>
        <v>166.078</v>
      </c>
      <c r="K636" s="92"/>
      <c r="L636" s="6"/>
      <c r="M636" s="248" t="s">
        <v>13</v>
      </c>
      <c r="N636" s="249"/>
      <c r="O636" s="27">
        <f>SUM(O631:O635)</f>
        <v>272</v>
      </c>
      <c r="P636" s="52">
        <f>SUM(P631:P635)</f>
        <v>1.91</v>
      </c>
      <c r="Q636" s="27">
        <f>SUM(Q631:Q635)</f>
        <v>3.62</v>
      </c>
      <c r="R636" s="37">
        <f>SUM(R631:R635)</f>
        <v>47.526000000000003</v>
      </c>
      <c r="S636" s="27">
        <f>SUM(S631:S635)</f>
        <v>231.142</v>
      </c>
      <c r="T636" s="86"/>
    </row>
    <row r="637" spans="1:20" ht="26.25" customHeight="1" thickBot="1" x14ac:dyDescent="0.35">
      <c r="A637" s="250" t="s">
        <v>17</v>
      </c>
      <c r="B637" s="251"/>
      <c r="C637" s="251"/>
      <c r="D637" s="251"/>
      <c r="E637" s="251"/>
      <c r="F637" s="104">
        <f>F618+F621+F630+F636</f>
        <v>1083</v>
      </c>
      <c r="G637" s="104">
        <f>G618+G621+G630+G636</f>
        <v>31.012999999999998</v>
      </c>
      <c r="H637" s="106">
        <f>H618+H621+H630+H636</f>
        <v>28.956999999999997</v>
      </c>
      <c r="I637" s="105">
        <f>I618+I621+I630+I636</f>
        <v>144.44200000000001</v>
      </c>
      <c r="J637" s="106">
        <f>J618+J621+J630+J636</f>
        <v>1025.6960000000001</v>
      </c>
      <c r="K637" s="94"/>
      <c r="L637" s="7"/>
      <c r="M637" s="250" t="str">
        <f>A637</f>
        <v>Итого за день:</v>
      </c>
      <c r="N637" s="251"/>
      <c r="O637" s="106">
        <f>O618+O621+O630+O636</f>
        <v>1321</v>
      </c>
      <c r="P637" s="105">
        <f>P618+P621+P630+P636</f>
        <v>40.790999999999997</v>
      </c>
      <c r="Q637" s="106">
        <f>Q618+Q621+Q630+Q636</f>
        <v>53.494999999999997</v>
      </c>
      <c r="R637" s="105">
        <f>R618+R621+R630+R636</f>
        <v>178.66200000000003</v>
      </c>
      <c r="S637" s="106">
        <f>S618+S621+S630+S636</f>
        <v>1396.885</v>
      </c>
      <c r="T637" s="88"/>
    </row>
    <row r="638" spans="1:20" x14ac:dyDescent="0.3">
      <c r="K638" s="7"/>
    </row>
    <row r="641" spans="1:20" ht="15.6" x14ac:dyDescent="0.3">
      <c r="A641" s="270" t="str">
        <f>A600</f>
        <v xml:space="preserve">Утверждаю </v>
      </c>
      <c r="B641" s="270"/>
      <c r="C641" s="270"/>
      <c r="D641" s="270"/>
      <c r="E641" s="270"/>
      <c r="F641" s="270"/>
      <c r="G641" s="270"/>
      <c r="H641" s="270"/>
      <c r="I641" s="270"/>
      <c r="J641" s="270"/>
      <c r="K641" s="270"/>
      <c r="L641" s="1"/>
      <c r="M641" s="1"/>
      <c r="N641" s="270" t="str">
        <f>A641</f>
        <v xml:space="preserve">Утверждаю </v>
      </c>
      <c r="O641" s="270"/>
      <c r="P641" s="270"/>
      <c r="Q641" s="270"/>
      <c r="R641" s="270"/>
      <c r="S641" s="270"/>
    </row>
    <row r="642" spans="1:20" ht="15.6" x14ac:dyDescent="0.3">
      <c r="A642" s="270" t="str">
        <f>A601</f>
        <v>Заведующий МБДОУ «Д/С № 3</v>
      </c>
      <c r="B642" s="270"/>
      <c r="C642" s="270"/>
      <c r="D642" s="270"/>
      <c r="E642" s="270"/>
      <c r="F642" s="270"/>
      <c r="G642" s="270"/>
      <c r="H642" s="270"/>
      <c r="I642" s="270"/>
      <c r="J642" s="270"/>
      <c r="K642" s="270"/>
      <c r="L642" s="1"/>
      <c r="M642" s="1"/>
      <c r="N642" s="270" t="str">
        <f>A642</f>
        <v>Заведующий МБДОУ «Д/С № 3</v>
      </c>
      <c r="O642" s="270"/>
      <c r="P642" s="270"/>
      <c r="Q642" s="270"/>
      <c r="R642" s="270"/>
      <c r="S642" s="270"/>
    </row>
    <row r="643" spans="1:20" ht="15.6" x14ac:dyDescent="0.3">
      <c r="A643" s="270" t="str">
        <f>A602</f>
        <v xml:space="preserve"> кп Горные Ключи» В.В. Юшкова</v>
      </c>
      <c r="B643" s="270"/>
      <c r="C643" s="270"/>
      <c r="D643" s="270"/>
      <c r="E643" s="270"/>
      <c r="F643" s="270"/>
      <c r="G643" s="270"/>
      <c r="H643" s="270"/>
      <c r="I643" s="270"/>
      <c r="J643" s="270"/>
      <c r="K643" s="270"/>
      <c r="L643" s="1"/>
      <c r="M643" s="270" t="str">
        <f>A643</f>
        <v xml:space="preserve"> кп Горные Ключи» В.В. Юшкова</v>
      </c>
      <c r="N643" s="270"/>
      <c r="O643" s="270"/>
      <c r="P643" s="270"/>
      <c r="Q643" s="270"/>
      <c r="R643" s="270"/>
      <c r="S643" s="270"/>
    </row>
    <row r="644" spans="1:20" ht="15.6" x14ac:dyDescent="0.3">
      <c r="A644" s="270" t="str">
        <f>A603</f>
        <v xml:space="preserve">                                                       ____________</v>
      </c>
      <c r="B644" s="270"/>
      <c r="C644" s="270"/>
      <c r="D644" s="270"/>
      <c r="E644" s="270"/>
      <c r="F644" s="270"/>
      <c r="G644" s="270"/>
      <c r="H644" s="270"/>
      <c r="I644" s="270"/>
      <c r="J644" s="270"/>
      <c r="K644" s="270"/>
      <c r="L644" s="3"/>
      <c r="M644" s="270" t="str">
        <f>A644</f>
        <v xml:space="preserve">                                                       ____________</v>
      </c>
      <c r="N644" s="270"/>
      <c r="O644" s="270"/>
      <c r="P644" s="270"/>
      <c r="Q644" s="270"/>
      <c r="R644" s="270"/>
      <c r="S644" s="270"/>
    </row>
    <row r="645" spans="1:20" ht="15.6" x14ac:dyDescent="0.3">
      <c r="A645" s="294"/>
      <c r="B645" s="294"/>
      <c r="C645" s="294"/>
      <c r="D645" s="294"/>
      <c r="E645" s="294"/>
      <c r="F645" s="294"/>
      <c r="G645" s="294"/>
      <c r="H645" s="294"/>
      <c r="I645" s="294"/>
      <c r="J645" s="294"/>
      <c r="K645" s="294"/>
      <c r="L645" s="2"/>
      <c r="M645" s="294"/>
      <c r="N645" s="294"/>
      <c r="O645" s="294"/>
      <c r="P645" s="294"/>
      <c r="Q645" s="294"/>
      <c r="R645" s="294"/>
      <c r="S645" s="294"/>
    </row>
    <row r="646" spans="1:20" ht="15.6" x14ac:dyDescent="0.3">
      <c r="A646" s="294" t="str">
        <f>A605</f>
        <v>Меню приготавливаемых блюд</v>
      </c>
      <c r="B646" s="294"/>
      <c r="C646" s="294"/>
      <c r="D646" s="294"/>
      <c r="E646" s="294"/>
      <c r="F646" s="294"/>
      <c r="G646" s="294"/>
      <c r="H646" s="294"/>
      <c r="I646" s="294"/>
      <c r="J646" s="294"/>
      <c r="K646" s="294"/>
      <c r="L646" s="2"/>
      <c r="M646" s="294" t="str">
        <f>A646</f>
        <v>Меню приготавливаемых блюд</v>
      </c>
      <c r="N646" s="294"/>
      <c r="O646" s="294"/>
      <c r="P646" s="294"/>
      <c r="Q646" s="294"/>
      <c r="R646" s="294"/>
      <c r="S646" s="294"/>
    </row>
    <row r="647" spans="1:20" ht="15.6" x14ac:dyDescent="0.3">
      <c r="A647" s="294" t="str">
        <f>A606</f>
        <v xml:space="preserve">            «____» ___________ 202___г </v>
      </c>
      <c r="B647" s="294"/>
      <c r="C647" s="294"/>
      <c r="D647" s="294"/>
      <c r="E647" s="294"/>
      <c r="F647" s="294"/>
      <c r="G647" s="294"/>
      <c r="H647" s="294"/>
      <c r="I647" s="294"/>
      <c r="J647" s="294"/>
      <c r="K647" s="294"/>
      <c r="L647" s="3"/>
      <c r="M647" s="294" t="str">
        <f>A647</f>
        <v xml:space="preserve">            «____» ___________ 202___г </v>
      </c>
      <c r="N647" s="294"/>
      <c r="O647" s="294"/>
      <c r="P647" s="294"/>
      <c r="Q647" s="294"/>
      <c r="R647" s="294"/>
      <c r="S647" s="294"/>
    </row>
    <row r="648" spans="1:20" x14ac:dyDescent="0.3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4"/>
      <c r="L648" s="4"/>
      <c r="M648" s="233"/>
      <c r="N648" s="233"/>
      <c r="O648" s="233"/>
      <c r="P648" s="233"/>
      <c r="Q648" s="233"/>
      <c r="R648" s="233"/>
      <c r="S648" s="233"/>
    </row>
    <row r="649" spans="1:20" ht="21" thickBot="1" x14ac:dyDescent="0.35">
      <c r="A649" s="234" t="s">
        <v>279</v>
      </c>
      <c r="B649" s="234"/>
      <c r="C649" s="234"/>
      <c r="D649" s="234"/>
      <c r="E649" s="234"/>
      <c r="F649" s="234"/>
      <c r="G649" s="234"/>
      <c r="H649" s="234"/>
      <c r="I649" s="234"/>
      <c r="J649" s="234"/>
      <c r="K649" s="16"/>
      <c r="L649" s="9"/>
      <c r="M649" s="234" t="s">
        <v>278</v>
      </c>
      <c r="N649" s="234"/>
      <c r="O649" s="234"/>
      <c r="P649" s="234"/>
      <c r="Q649" s="234"/>
      <c r="R649" s="234"/>
      <c r="S649" s="234"/>
    </row>
    <row r="650" spans="1:20" ht="19.5" customHeight="1" thickBot="1" x14ac:dyDescent="0.35">
      <c r="A650" s="235" t="s">
        <v>1</v>
      </c>
      <c r="B650" s="237" t="s">
        <v>4</v>
      </c>
      <c r="C650" s="238"/>
      <c r="D650" s="238"/>
      <c r="E650" s="239"/>
      <c r="F650" s="235" t="s">
        <v>2</v>
      </c>
      <c r="G650" s="243" t="s">
        <v>33</v>
      </c>
      <c r="H650" s="244"/>
      <c r="I650" s="245"/>
      <c r="J650" s="246" t="s">
        <v>3</v>
      </c>
      <c r="K650" s="285" t="s">
        <v>34</v>
      </c>
      <c r="L650" s="9"/>
      <c r="M650" s="287" t="s">
        <v>1</v>
      </c>
      <c r="N650" s="289" t="s">
        <v>4</v>
      </c>
      <c r="O650" s="246" t="s">
        <v>2</v>
      </c>
      <c r="P650" s="243" t="s">
        <v>33</v>
      </c>
      <c r="Q650" s="244"/>
      <c r="R650" s="245"/>
      <c r="S650" s="289" t="s">
        <v>3</v>
      </c>
      <c r="T650" s="278" t="s">
        <v>34</v>
      </c>
    </row>
    <row r="651" spans="1:20" ht="21.75" customHeight="1" thickBot="1" x14ac:dyDescent="0.35">
      <c r="A651" s="236"/>
      <c r="B651" s="240"/>
      <c r="C651" s="241"/>
      <c r="D651" s="241"/>
      <c r="E651" s="242"/>
      <c r="F651" s="236"/>
      <c r="G651" s="31" t="s">
        <v>30</v>
      </c>
      <c r="H651" s="31" t="s">
        <v>31</v>
      </c>
      <c r="I651" s="31" t="s">
        <v>32</v>
      </c>
      <c r="J651" s="247"/>
      <c r="K651" s="286"/>
      <c r="L651" s="10"/>
      <c r="M651" s="288"/>
      <c r="N651" s="290"/>
      <c r="O651" s="247"/>
      <c r="P651" s="30" t="str">
        <f>G651</f>
        <v>Б</v>
      </c>
      <c r="Q651" s="30" t="str">
        <f>H651</f>
        <v>Ж</v>
      </c>
      <c r="R651" s="32" t="str">
        <f>I651</f>
        <v>У</v>
      </c>
      <c r="S651" s="290"/>
      <c r="T651" s="279"/>
    </row>
    <row r="652" spans="1:20" ht="46.8" x14ac:dyDescent="0.3">
      <c r="A652" s="44" t="s">
        <v>5</v>
      </c>
      <c r="B652" s="280" t="s">
        <v>142</v>
      </c>
      <c r="C652" s="280"/>
      <c r="D652" s="280"/>
      <c r="E652" s="280"/>
      <c r="F652" s="40">
        <v>130</v>
      </c>
      <c r="G652" s="40">
        <v>2.56</v>
      </c>
      <c r="H652" s="17">
        <v>7.26</v>
      </c>
      <c r="I652" s="40">
        <v>14.55</v>
      </c>
      <c r="J652" s="17">
        <v>155.79</v>
      </c>
      <c r="K652" s="79" t="s">
        <v>60</v>
      </c>
      <c r="L652" s="11"/>
      <c r="M652" s="63" t="s">
        <v>5</v>
      </c>
      <c r="N652" s="64" t="str">
        <f>B652</f>
        <v>Каша молочная жидкая пшеничная</v>
      </c>
      <c r="O652" s="68">
        <v>150</v>
      </c>
      <c r="P652" s="67">
        <v>2.84</v>
      </c>
      <c r="Q652" s="68">
        <v>8.69</v>
      </c>
      <c r="R652" s="67">
        <v>16.260000000000002</v>
      </c>
      <c r="S652" s="68">
        <v>182.1</v>
      </c>
      <c r="T652" s="83" t="str">
        <f>K652</f>
        <v>7.4</v>
      </c>
    </row>
    <row r="653" spans="1:20" ht="25.5" customHeight="1" x14ac:dyDescent="0.3">
      <c r="A653" s="45"/>
      <c r="B653" s="281" t="s">
        <v>6</v>
      </c>
      <c r="C653" s="281"/>
      <c r="D653" s="281"/>
      <c r="E653" s="281"/>
      <c r="F653" s="18">
        <v>150</v>
      </c>
      <c r="G653" s="18">
        <v>2E-3</v>
      </c>
      <c r="H653" s="33"/>
      <c r="I653" s="18">
        <v>5.2709999999999999</v>
      </c>
      <c r="J653" s="33">
        <v>21.507999999999999</v>
      </c>
      <c r="K653" s="80" t="s">
        <v>48</v>
      </c>
      <c r="L653" s="12"/>
      <c r="M653" s="45"/>
      <c r="N653" s="65" t="str">
        <f>B653</f>
        <v>Чай с сахаром</v>
      </c>
      <c r="O653" s="18">
        <v>180</v>
      </c>
      <c r="P653" s="33">
        <v>2E-3</v>
      </c>
      <c r="Q653" s="18"/>
      <c r="R653" s="33" t="s">
        <v>50</v>
      </c>
      <c r="S653" s="18">
        <v>28.841999999999999</v>
      </c>
      <c r="T653" s="84" t="str">
        <f>K653</f>
        <v>7.43</v>
      </c>
    </row>
    <row r="654" spans="1:20" ht="24" customHeight="1" thickBot="1" x14ac:dyDescent="0.35">
      <c r="A654" s="45"/>
      <c r="B654" s="281" t="s">
        <v>14</v>
      </c>
      <c r="C654" s="281"/>
      <c r="D654" s="281"/>
      <c r="E654" s="281"/>
      <c r="F654" s="18">
        <v>30</v>
      </c>
      <c r="G654" s="18">
        <v>2.25</v>
      </c>
      <c r="H654" s="33">
        <v>0.87</v>
      </c>
      <c r="I654" s="18">
        <v>15.27</v>
      </c>
      <c r="J654" s="101">
        <v>79.2</v>
      </c>
      <c r="K654" s="80" t="s">
        <v>37</v>
      </c>
      <c r="L654" s="12"/>
      <c r="M654" s="45"/>
      <c r="N654" s="65" t="str">
        <f>B654</f>
        <v>Батон  (пшеничный)</v>
      </c>
      <c r="O654" s="18">
        <v>40</v>
      </c>
      <c r="P654" s="33">
        <v>3</v>
      </c>
      <c r="Q654" s="18">
        <v>1.1599999999999999</v>
      </c>
      <c r="R654" s="33">
        <v>20.36</v>
      </c>
      <c r="S654" s="18">
        <v>105.6</v>
      </c>
      <c r="T654" s="84" t="str">
        <f>K654</f>
        <v>7.8.2</v>
      </c>
    </row>
    <row r="655" spans="1:20" ht="16.2" hidden="1" thickBot="1" x14ac:dyDescent="0.35">
      <c r="A655" s="45"/>
      <c r="B655" s="282"/>
      <c r="C655" s="283"/>
      <c r="D655" s="283"/>
      <c r="E655" s="284"/>
      <c r="F655" s="18"/>
      <c r="G655" s="18"/>
      <c r="H655" s="33"/>
      <c r="I655" s="18"/>
      <c r="J655" s="101"/>
      <c r="K655" s="80"/>
      <c r="L655" s="12"/>
      <c r="M655" s="45"/>
      <c r="N655" s="65">
        <f>B655</f>
        <v>0</v>
      </c>
      <c r="O655" s="18"/>
      <c r="P655" s="33"/>
      <c r="Q655" s="18"/>
      <c r="R655" s="33"/>
      <c r="S655" s="18"/>
      <c r="T655" s="84">
        <f>K655</f>
        <v>0</v>
      </c>
    </row>
    <row r="656" spans="1:20" ht="16.2" hidden="1" thickBot="1" x14ac:dyDescent="0.35">
      <c r="A656" s="46"/>
      <c r="B656" s="282"/>
      <c r="C656" s="283"/>
      <c r="D656" s="283"/>
      <c r="E656" s="284"/>
      <c r="F656" s="41"/>
      <c r="G656" s="48"/>
      <c r="H656" s="34"/>
      <c r="I656" s="48"/>
      <c r="J656" s="47"/>
      <c r="K656" s="81"/>
      <c r="L656" s="12"/>
      <c r="M656" s="46"/>
      <c r="N656" s="66">
        <f>B656</f>
        <v>0</v>
      </c>
      <c r="O656" s="48"/>
      <c r="P656" s="34"/>
      <c r="Q656" s="48"/>
      <c r="R656" s="34"/>
      <c r="S656" s="48"/>
      <c r="T656" s="85">
        <f>K656</f>
        <v>0</v>
      </c>
    </row>
    <row r="657" spans="1:20" ht="21.75" customHeight="1" thickBot="1" x14ac:dyDescent="0.35">
      <c r="A657" s="272" t="s">
        <v>8</v>
      </c>
      <c r="B657" s="273"/>
      <c r="C657" s="273"/>
      <c r="D657" s="273"/>
      <c r="E657" s="274"/>
      <c r="F657" s="50">
        <f>SUM(F652:F656)</f>
        <v>310</v>
      </c>
      <c r="G657" s="42">
        <f>SUM(G652:G656)</f>
        <v>4.8119999999999994</v>
      </c>
      <c r="H657" s="42">
        <f>SUM(H652:H656)</f>
        <v>8.129999999999999</v>
      </c>
      <c r="I657" s="42">
        <f>SUM(I652:I656)</f>
        <v>35.091000000000001</v>
      </c>
      <c r="J657" s="49">
        <f>SUM(J652:J656)</f>
        <v>256.49799999999999</v>
      </c>
      <c r="K657" s="21"/>
      <c r="L657" s="13"/>
      <c r="M657" s="272" t="s">
        <v>8</v>
      </c>
      <c r="N657" s="274"/>
      <c r="O657" s="42">
        <f>SUM(O652:O656)</f>
        <v>370</v>
      </c>
      <c r="P657" s="50">
        <f>SUM(P652:P656)</f>
        <v>5.8419999999999996</v>
      </c>
      <c r="Q657" s="42">
        <f>SUM(Q652:Q656)</f>
        <v>9.85</v>
      </c>
      <c r="R657" s="103">
        <f>SUM(R652:R656)</f>
        <v>36.620000000000005</v>
      </c>
      <c r="S657" s="35">
        <f>SUM(S652:S656)</f>
        <v>316.54200000000003</v>
      </c>
      <c r="T657" s="86"/>
    </row>
    <row r="658" spans="1:20" ht="63" thickBot="1" x14ac:dyDescent="0.35">
      <c r="A658" s="62" t="s">
        <v>9</v>
      </c>
      <c r="B658" s="275" t="s">
        <v>51</v>
      </c>
      <c r="C658" s="276"/>
      <c r="D658" s="276"/>
      <c r="E658" s="277"/>
      <c r="F658" s="43">
        <v>53</v>
      </c>
      <c r="G658" s="43">
        <v>0.24</v>
      </c>
      <c r="H658" s="36"/>
      <c r="I658" s="43">
        <v>6.78</v>
      </c>
      <c r="J658" s="36">
        <v>27.6</v>
      </c>
      <c r="K658" s="82" t="s">
        <v>52</v>
      </c>
      <c r="L658" s="11"/>
      <c r="M658" s="69" t="s">
        <v>9</v>
      </c>
      <c r="N658" s="70" t="str">
        <f>B658</f>
        <v>Фрукты свежие</v>
      </c>
      <c r="O658" s="43">
        <v>62</v>
      </c>
      <c r="P658" s="43">
        <v>0.28000000000000003</v>
      </c>
      <c r="Q658" s="71"/>
      <c r="R658" s="43">
        <v>7.91</v>
      </c>
      <c r="S658" s="43">
        <v>32.200000000000003</v>
      </c>
      <c r="T658" s="119" t="s">
        <v>52</v>
      </c>
    </row>
    <row r="659" spans="1:20" ht="16.2" thickBot="1" x14ac:dyDescent="0.35">
      <c r="A659" s="8"/>
      <c r="B659" s="267"/>
      <c r="C659" s="267"/>
      <c r="D659" s="267"/>
      <c r="E659" s="268"/>
      <c r="F659" s="20"/>
      <c r="G659" s="20"/>
      <c r="H659" s="2"/>
      <c r="I659" s="14"/>
      <c r="J659" s="14"/>
      <c r="K659" s="22"/>
      <c r="L659" s="5"/>
      <c r="M659" s="8"/>
      <c r="N659" s="23"/>
      <c r="O659" s="23"/>
      <c r="P659" s="24"/>
      <c r="Q659" s="24"/>
      <c r="R659" s="24"/>
      <c r="S659" s="14"/>
      <c r="T659" s="118"/>
    </row>
    <row r="660" spans="1:20" ht="21.75" customHeight="1" thickBot="1" x14ac:dyDescent="0.35">
      <c r="A660" s="248" t="s">
        <v>10</v>
      </c>
      <c r="B660" s="258"/>
      <c r="C660" s="258"/>
      <c r="D660" s="258"/>
      <c r="E660" s="249"/>
      <c r="F660" s="52">
        <f>SUM(F658:F659)</f>
        <v>53</v>
      </c>
      <c r="G660" s="27">
        <f>SUM(G658:G659)</f>
        <v>0.24</v>
      </c>
      <c r="H660" s="27"/>
      <c r="I660" s="53">
        <f>SUM(I658:I659)</f>
        <v>6.78</v>
      </c>
      <c r="J660" s="53">
        <f>SUM(J658:J659)</f>
        <v>27.6</v>
      </c>
      <c r="K660" s="27"/>
      <c r="L660" s="3"/>
      <c r="M660" s="248" t="s">
        <v>10</v>
      </c>
      <c r="N660" s="258"/>
      <c r="O660" s="15">
        <f>SUM(O658:O659)</f>
        <v>62</v>
      </c>
      <c r="P660" s="27">
        <f>SUM(P658:P659)</f>
        <v>0.28000000000000003</v>
      </c>
      <c r="Q660" s="37"/>
      <c r="R660" s="27">
        <f>SUM(R658:R659)</f>
        <v>7.91</v>
      </c>
      <c r="S660" s="37">
        <f>SUM(S658:S659)</f>
        <v>32.200000000000003</v>
      </c>
      <c r="T660" s="86"/>
    </row>
    <row r="661" spans="1:20" ht="29.25" customHeight="1" x14ac:dyDescent="0.3">
      <c r="A661" s="59" t="s">
        <v>15</v>
      </c>
      <c r="B661" s="266" t="s">
        <v>77</v>
      </c>
      <c r="C661" s="267"/>
      <c r="D661" s="267"/>
      <c r="E661" s="268"/>
      <c r="F661" s="25">
        <v>15</v>
      </c>
      <c r="G661" s="25">
        <v>0.26</v>
      </c>
      <c r="H661" s="25">
        <v>0.02</v>
      </c>
      <c r="I661" s="56">
        <v>1.38</v>
      </c>
      <c r="J661" s="25">
        <v>6.4</v>
      </c>
      <c r="K661" s="89" t="s">
        <v>53</v>
      </c>
      <c r="L661" s="5"/>
      <c r="M661" s="72" t="s">
        <v>15</v>
      </c>
      <c r="N661" s="73" t="str">
        <f t="shared" ref="N661:N668" si="28">B661</f>
        <v>Морковь отварная</v>
      </c>
      <c r="O661" s="77">
        <v>20</v>
      </c>
      <c r="P661" s="77">
        <v>0.34</v>
      </c>
      <c r="Q661" s="76">
        <v>0.03</v>
      </c>
      <c r="R661" s="77">
        <v>1.79</v>
      </c>
      <c r="S661" s="77">
        <v>8.32</v>
      </c>
      <c r="T661" s="83" t="str">
        <f>K661</f>
        <v>4.10</v>
      </c>
    </row>
    <row r="662" spans="1:20" ht="30.75" customHeight="1" x14ac:dyDescent="0.3">
      <c r="A662" s="60"/>
      <c r="B662" s="252" t="s">
        <v>143</v>
      </c>
      <c r="C662" s="253"/>
      <c r="D662" s="253"/>
      <c r="E662" s="254"/>
      <c r="F662" s="19">
        <v>150</v>
      </c>
      <c r="G662" s="97">
        <v>6.1</v>
      </c>
      <c r="H662" s="97">
        <v>3.9</v>
      </c>
      <c r="I662" s="98">
        <v>14.2</v>
      </c>
      <c r="J662" s="96">
        <v>84.2</v>
      </c>
      <c r="K662" s="90" t="s">
        <v>42</v>
      </c>
      <c r="L662" s="3"/>
      <c r="M662" s="28"/>
      <c r="N662" s="74" t="str">
        <f t="shared" si="28"/>
        <v>Суп картофельный с клецками на курином бульоне</v>
      </c>
      <c r="O662" s="19">
        <v>180</v>
      </c>
      <c r="P662" s="19">
        <v>7.28</v>
      </c>
      <c r="Q662" s="39">
        <v>4.68</v>
      </c>
      <c r="R662" s="19">
        <v>16.88</v>
      </c>
      <c r="S662" s="19">
        <v>100.62</v>
      </c>
      <c r="T662" s="83" t="str">
        <f>K662</f>
        <v>2.23</v>
      </c>
    </row>
    <row r="663" spans="1:20" ht="33" customHeight="1" x14ac:dyDescent="0.3">
      <c r="A663" s="60"/>
      <c r="B663" s="252" t="s">
        <v>144</v>
      </c>
      <c r="C663" s="253"/>
      <c r="D663" s="253"/>
      <c r="E663" s="254"/>
      <c r="F663" s="19">
        <v>150</v>
      </c>
      <c r="G663" s="97">
        <v>8.1999999999999993</v>
      </c>
      <c r="H663" s="97">
        <v>7.5</v>
      </c>
      <c r="I663" s="98">
        <v>22.2</v>
      </c>
      <c r="J663" s="96">
        <v>188.7</v>
      </c>
      <c r="K663" s="90" t="s">
        <v>147</v>
      </c>
      <c r="L663" s="6"/>
      <c r="M663" s="28"/>
      <c r="N663" s="74" t="str">
        <f t="shared" si="28"/>
        <v>Картофель тушеный с мясом птицы</v>
      </c>
      <c r="O663" s="19">
        <v>180</v>
      </c>
      <c r="P663" s="19">
        <v>10.4</v>
      </c>
      <c r="Q663" s="39">
        <v>10.1</v>
      </c>
      <c r="R663" s="19">
        <v>24.7</v>
      </c>
      <c r="S663" s="19">
        <v>230.8</v>
      </c>
      <c r="T663" s="95" t="str">
        <f t="shared" ref="T663:T668" si="29">K663</f>
        <v>3.24.6</v>
      </c>
    </row>
    <row r="664" spans="1:20" ht="15.6" hidden="1" x14ac:dyDescent="0.3">
      <c r="A664" s="60"/>
      <c r="B664" s="252"/>
      <c r="C664" s="253"/>
      <c r="D664" s="253"/>
      <c r="E664" s="254"/>
      <c r="F664" s="19"/>
      <c r="G664" s="97"/>
      <c r="H664" s="97"/>
      <c r="I664" s="98"/>
      <c r="J664" s="19"/>
      <c r="K664" s="90"/>
      <c r="L664" s="6"/>
      <c r="M664" s="28"/>
      <c r="N664" s="74">
        <f t="shared" si="28"/>
        <v>0</v>
      </c>
      <c r="O664" s="19"/>
      <c r="P664" s="19"/>
      <c r="Q664" s="39"/>
      <c r="R664" s="19"/>
      <c r="S664" s="19"/>
      <c r="T664" s="95">
        <f t="shared" si="29"/>
        <v>0</v>
      </c>
    </row>
    <row r="665" spans="1:20" ht="15.6" hidden="1" x14ac:dyDescent="0.3">
      <c r="A665" s="60"/>
      <c r="B665" s="252"/>
      <c r="C665" s="253"/>
      <c r="D665" s="253"/>
      <c r="E665" s="254"/>
      <c r="F665" s="19"/>
      <c r="G665" s="97"/>
      <c r="H665" s="97"/>
      <c r="I665" s="98"/>
      <c r="J665" s="19"/>
      <c r="K665" s="90"/>
      <c r="L665" s="6"/>
      <c r="M665" s="60"/>
      <c r="N665" s="74">
        <f t="shared" si="28"/>
        <v>0</v>
      </c>
      <c r="O665" s="19"/>
      <c r="P665" s="19"/>
      <c r="Q665" s="39"/>
      <c r="R665" s="19"/>
      <c r="S665" s="19"/>
      <c r="T665" s="95">
        <f t="shared" si="29"/>
        <v>0</v>
      </c>
    </row>
    <row r="666" spans="1:20" ht="27.75" customHeight="1" x14ac:dyDescent="0.3">
      <c r="A666" s="60"/>
      <c r="B666" s="252" t="s">
        <v>84</v>
      </c>
      <c r="C666" s="253"/>
      <c r="D666" s="253"/>
      <c r="E666" s="254"/>
      <c r="F666" s="19">
        <v>100</v>
      </c>
      <c r="G666" s="97">
        <v>0.1</v>
      </c>
      <c r="H666" s="97"/>
      <c r="I666" s="98">
        <v>12</v>
      </c>
      <c r="J666" s="19">
        <v>50</v>
      </c>
      <c r="K666" s="90" t="s">
        <v>85</v>
      </c>
      <c r="L666" s="6"/>
      <c r="M666" s="28"/>
      <c r="N666" s="74" t="str">
        <f t="shared" si="28"/>
        <v>Сок фруктовый</v>
      </c>
      <c r="O666" s="19">
        <v>130</v>
      </c>
      <c r="P666" s="19">
        <v>0.13</v>
      </c>
      <c r="Q666" s="39"/>
      <c r="R666" s="19">
        <v>15.6</v>
      </c>
      <c r="S666" s="19">
        <v>65</v>
      </c>
      <c r="T666" s="95" t="str">
        <f t="shared" si="29"/>
        <v>7.8</v>
      </c>
    </row>
    <row r="667" spans="1:20" ht="27" customHeight="1" x14ac:dyDescent="0.3">
      <c r="A667" s="60"/>
      <c r="B667" s="252" t="s">
        <v>16</v>
      </c>
      <c r="C667" s="253"/>
      <c r="D667" s="253"/>
      <c r="E667" s="254"/>
      <c r="F667" s="19">
        <v>30</v>
      </c>
      <c r="G667" s="97">
        <v>2.4300000000000002</v>
      </c>
      <c r="H667" s="97">
        <v>0.3</v>
      </c>
      <c r="I667" s="98">
        <v>14.64</v>
      </c>
      <c r="J667" s="19">
        <v>72.599999999999994</v>
      </c>
      <c r="K667" s="90" t="s">
        <v>37</v>
      </c>
      <c r="L667" s="6"/>
      <c r="M667" s="60"/>
      <c r="N667" s="74" t="str">
        <f t="shared" si="28"/>
        <v>Хлеб пшеничный</v>
      </c>
      <c r="O667" s="19">
        <v>40</v>
      </c>
      <c r="P667" s="19">
        <v>3.24</v>
      </c>
      <c r="Q667" s="39">
        <v>0.4</v>
      </c>
      <c r="R667" s="19">
        <v>16.52</v>
      </c>
      <c r="S667" s="19">
        <v>96.8</v>
      </c>
      <c r="T667" s="95" t="str">
        <f t="shared" si="29"/>
        <v>7.8.2</v>
      </c>
    </row>
    <row r="668" spans="1:20" ht="26.25" customHeight="1" thickBot="1" x14ac:dyDescent="0.35">
      <c r="A668" s="61"/>
      <c r="B668" s="255" t="s">
        <v>29</v>
      </c>
      <c r="C668" s="256"/>
      <c r="D668" s="256"/>
      <c r="E668" s="257"/>
      <c r="F668" s="115">
        <v>30</v>
      </c>
      <c r="G668" s="99">
        <v>3.9</v>
      </c>
      <c r="H668" s="99">
        <v>0.9</v>
      </c>
      <c r="I668" s="100">
        <v>12</v>
      </c>
      <c r="J668" s="78">
        <v>75</v>
      </c>
      <c r="K668" s="90" t="s">
        <v>37</v>
      </c>
      <c r="L668" s="6"/>
      <c r="M668" s="29"/>
      <c r="N668" s="75" t="str">
        <f t="shared" si="28"/>
        <v>Хлеб ржаной</v>
      </c>
      <c r="O668" s="78">
        <v>40</v>
      </c>
      <c r="P668" s="108">
        <v>5.2</v>
      </c>
      <c r="Q668" s="109">
        <v>1.2</v>
      </c>
      <c r="R668" s="108">
        <v>16</v>
      </c>
      <c r="S668" s="110">
        <v>100</v>
      </c>
      <c r="T668" s="95" t="str">
        <f t="shared" si="29"/>
        <v>7.8.2</v>
      </c>
    </row>
    <row r="669" spans="1:20" ht="21" customHeight="1" thickBot="1" x14ac:dyDescent="0.35">
      <c r="A669" s="248" t="s">
        <v>11</v>
      </c>
      <c r="B669" s="258"/>
      <c r="C669" s="258"/>
      <c r="D669" s="258"/>
      <c r="E669" s="249"/>
      <c r="F669" s="55">
        <f>SUM(F661:F668)</f>
        <v>475</v>
      </c>
      <c r="G669" s="52">
        <f>SUM(G661:G668)</f>
        <v>20.99</v>
      </c>
      <c r="H669" s="27">
        <f>SUM(H661:H668)</f>
        <v>12.620000000000001</v>
      </c>
      <c r="I669" s="53">
        <f>SUM(I661:I668)</f>
        <v>76.42</v>
      </c>
      <c r="J669" s="37">
        <f>SUM(J661:J668)</f>
        <v>476.9</v>
      </c>
      <c r="K669" s="92"/>
      <c r="L669" s="6"/>
      <c r="M669" s="248" t="s">
        <v>11</v>
      </c>
      <c r="N669" s="259"/>
      <c r="O669" s="37">
        <f>SUM(O661:O668)</f>
        <v>590</v>
      </c>
      <c r="P669" s="27">
        <f>SUM(P661:P668)</f>
        <v>26.59</v>
      </c>
      <c r="Q669" s="37">
        <f>SUM(Q661:Q668)</f>
        <v>16.41</v>
      </c>
      <c r="R669" s="27">
        <f>SUM(R661:R668)</f>
        <v>91.49</v>
      </c>
      <c r="S669" s="37">
        <f>SUM(S661:S668)</f>
        <v>601.54</v>
      </c>
      <c r="T669" s="86"/>
    </row>
    <row r="670" spans="1:20" ht="78" x14ac:dyDescent="0.3">
      <c r="A670" s="72" t="s">
        <v>12</v>
      </c>
      <c r="B670" s="260" t="s">
        <v>145</v>
      </c>
      <c r="C670" s="261"/>
      <c r="D670" s="261"/>
      <c r="E670" s="262"/>
      <c r="F670" s="77">
        <v>15</v>
      </c>
      <c r="G670" s="77">
        <v>1.1299999999999999</v>
      </c>
      <c r="H670" s="113">
        <v>1.77</v>
      </c>
      <c r="I670" s="77">
        <v>11.24</v>
      </c>
      <c r="J670" s="113">
        <v>62.55</v>
      </c>
      <c r="K670" s="114" t="s">
        <v>148</v>
      </c>
      <c r="L670" s="5"/>
      <c r="M670" s="72" t="str">
        <f>A670</f>
        <v>Полдник</v>
      </c>
      <c r="N670" s="73" t="str">
        <f>B670</f>
        <v>Кондитерские изделия (печенье)</v>
      </c>
      <c r="O670" s="77">
        <v>20</v>
      </c>
      <c r="P670" s="51">
        <v>1.5</v>
      </c>
      <c r="Q670" s="76">
        <v>2.36</v>
      </c>
      <c r="R670" s="51">
        <v>14.98</v>
      </c>
      <c r="S670" s="77">
        <v>83.4</v>
      </c>
      <c r="T670" s="83" t="str">
        <f>K670</f>
        <v>7.8.3</v>
      </c>
    </row>
    <row r="671" spans="1:20" ht="47.4" thickBot="1" x14ac:dyDescent="0.35">
      <c r="A671" s="111"/>
      <c r="B671" s="263" t="s">
        <v>146</v>
      </c>
      <c r="C671" s="264"/>
      <c r="D671" s="264"/>
      <c r="E671" s="265"/>
      <c r="F671" s="20">
        <v>120</v>
      </c>
      <c r="G671" s="20">
        <v>3.53</v>
      </c>
      <c r="H671" s="2">
        <v>3.15</v>
      </c>
      <c r="I671" s="20">
        <v>5.92</v>
      </c>
      <c r="J671" s="2">
        <v>65.52</v>
      </c>
      <c r="K671" s="89" t="s">
        <v>149</v>
      </c>
      <c r="L671" s="5"/>
      <c r="M671" s="112"/>
      <c r="N671" s="73" t="str">
        <f>B671</f>
        <v>Молоко кипяченое</v>
      </c>
      <c r="O671" s="51">
        <v>150</v>
      </c>
      <c r="P671" s="51">
        <v>4.42</v>
      </c>
      <c r="Q671" s="76">
        <v>3.95</v>
      </c>
      <c r="R671" s="51">
        <v>7.43</v>
      </c>
      <c r="S671" s="51">
        <v>82.16</v>
      </c>
      <c r="T671" s="83" t="str">
        <f>K671</f>
        <v>7.7</v>
      </c>
    </row>
    <row r="672" spans="1:20" ht="15.6" hidden="1" x14ac:dyDescent="0.3">
      <c r="A672" s="60"/>
      <c r="B672" s="252"/>
      <c r="C672" s="253"/>
      <c r="D672" s="253"/>
      <c r="E672" s="254"/>
      <c r="F672" s="19"/>
      <c r="G672" s="19"/>
      <c r="H672" s="39"/>
      <c r="I672" s="19"/>
      <c r="J672" s="39"/>
      <c r="K672" s="90"/>
      <c r="L672" s="6"/>
      <c r="M672" s="60"/>
      <c r="N672" s="74">
        <f>B672</f>
        <v>0</v>
      </c>
      <c r="O672" s="19"/>
      <c r="P672" s="19"/>
      <c r="Q672" s="39"/>
      <c r="R672" s="19"/>
      <c r="S672" s="19"/>
      <c r="T672" s="83">
        <f>K672</f>
        <v>0</v>
      </c>
    </row>
    <row r="673" spans="1:20" ht="24.75" hidden="1" customHeight="1" thickBot="1" x14ac:dyDescent="0.35">
      <c r="A673" s="60"/>
      <c r="B673" s="295"/>
      <c r="C673" s="295"/>
      <c r="D673" s="295"/>
      <c r="E673" s="295"/>
      <c r="F673" s="19"/>
      <c r="G673" s="19"/>
      <c r="H673" s="39"/>
      <c r="I673" s="19"/>
      <c r="J673" s="39"/>
      <c r="K673" s="90"/>
      <c r="L673" s="6"/>
      <c r="M673" s="60"/>
      <c r="N673" s="74">
        <f>B673</f>
        <v>0</v>
      </c>
      <c r="O673" s="19"/>
      <c r="P673" s="19"/>
      <c r="Q673" s="39"/>
      <c r="R673" s="19"/>
      <c r="S673" s="19"/>
      <c r="T673" s="83">
        <f>K673</f>
        <v>0</v>
      </c>
    </row>
    <row r="674" spans="1:20" ht="16.2" hidden="1" thickBot="1" x14ac:dyDescent="0.35">
      <c r="A674" s="61"/>
      <c r="B674" s="291"/>
      <c r="C674" s="292"/>
      <c r="D674" s="292"/>
      <c r="E674" s="293"/>
      <c r="F674" s="26"/>
      <c r="G674" s="54"/>
      <c r="H674" s="58"/>
      <c r="I674" s="54"/>
      <c r="J674" s="57"/>
      <c r="K674" s="93"/>
      <c r="L674" s="6"/>
      <c r="M674" s="61"/>
      <c r="N674" s="75"/>
      <c r="O674" s="61"/>
      <c r="P674" s="61"/>
      <c r="Q674" s="75"/>
      <c r="R674" s="61"/>
      <c r="S674" s="78"/>
      <c r="T674" s="83">
        <f>K674</f>
        <v>0</v>
      </c>
    </row>
    <row r="675" spans="1:20" ht="21.75" customHeight="1" thickBot="1" x14ac:dyDescent="0.35">
      <c r="A675" s="248" t="s">
        <v>13</v>
      </c>
      <c r="B675" s="258"/>
      <c r="C675" s="258"/>
      <c r="D675" s="258"/>
      <c r="E675" s="249"/>
      <c r="F675" s="27">
        <f>SUM(F670:F674)</f>
        <v>135</v>
      </c>
      <c r="G675" s="52">
        <f>SUM(G670:G674)</f>
        <v>4.66</v>
      </c>
      <c r="H675" s="27">
        <f>SUM(H670:H674)</f>
        <v>4.92</v>
      </c>
      <c r="I675" s="53">
        <f>SUM(I670:I674)</f>
        <v>17.16</v>
      </c>
      <c r="J675" s="27">
        <f>SUM(J670:J674)</f>
        <v>128.07</v>
      </c>
      <c r="K675" s="92"/>
      <c r="L675" s="6"/>
      <c r="M675" s="248" t="s">
        <v>13</v>
      </c>
      <c r="N675" s="249"/>
      <c r="O675" s="27">
        <f>SUM(O670:O674)</f>
        <v>170</v>
      </c>
      <c r="P675" s="52">
        <f>SUM(P670:P674)</f>
        <v>5.92</v>
      </c>
      <c r="Q675" s="27">
        <f>SUM(Q670:Q674)</f>
        <v>6.3100000000000005</v>
      </c>
      <c r="R675" s="53">
        <f>SUM(R670:R674)</f>
        <v>22.41</v>
      </c>
      <c r="S675" s="37">
        <f>SUM(S670:S674)</f>
        <v>165.56</v>
      </c>
      <c r="T675" s="86"/>
    </row>
    <row r="676" spans="1:20" ht="21" customHeight="1" thickBot="1" x14ac:dyDescent="0.35">
      <c r="A676" s="250" t="s">
        <v>17</v>
      </c>
      <c r="B676" s="251"/>
      <c r="C676" s="251"/>
      <c r="D676" s="251"/>
      <c r="E676" s="251"/>
      <c r="F676" s="104">
        <f>F657+F660+F669+F675</f>
        <v>973</v>
      </c>
      <c r="G676" s="104">
        <f>G657+G660+G669+G675</f>
        <v>30.701999999999998</v>
      </c>
      <c r="H676" s="106">
        <f>H657+H660+H669+H675</f>
        <v>25.67</v>
      </c>
      <c r="I676" s="107">
        <f>I657+I660+I669+I675</f>
        <v>135.45099999999999</v>
      </c>
      <c r="J676" s="105">
        <f>J657+J660+J669+J675</f>
        <v>889.06799999999998</v>
      </c>
      <c r="K676" s="94"/>
      <c r="L676" s="7"/>
      <c r="M676" s="250" t="str">
        <f>A676</f>
        <v>Итого за день:</v>
      </c>
      <c r="N676" s="251"/>
      <c r="O676" s="106">
        <f>O657+O660+O669+O675</f>
        <v>1192</v>
      </c>
      <c r="P676" s="105">
        <f>P657+P660+P669+P675</f>
        <v>38.632000000000005</v>
      </c>
      <c r="Q676" s="106">
        <f>Q657+Q660+Q669+Q675</f>
        <v>32.57</v>
      </c>
      <c r="R676" s="105">
        <f>R657+R660+R669+R675</f>
        <v>158.42999999999998</v>
      </c>
      <c r="S676" s="106">
        <f>S657+S660+S669+S675</f>
        <v>1115.8419999999999</v>
      </c>
      <c r="T676" s="88"/>
    </row>
    <row r="677" spans="1:20" x14ac:dyDescent="0.3">
      <c r="K677" s="7"/>
    </row>
    <row r="678" spans="1:20" x14ac:dyDescent="0.3">
      <c r="K678" s="7"/>
    </row>
    <row r="680" spans="1:20" ht="15.75" customHeight="1" x14ac:dyDescent="0.3">
      <c r="A680" s="270" t="s">
        <v>92</v>
      </c>
      <c r="B680" s="270"/>
      <c r="C680" s="270"/>
      <c r="D680" s="270"/>
      <c r="E680" s="270"/>
      <c r="F680" s="270"/>
      <c r="G680" s="270"/>
      <c r="H680" s="270"/>
      <c r="I680" s="270"/>
      <c r="J680" s="270"/>
      <c r="K680" s="270"/>
      <c r="L680" s="3"/>
      <c r="Q680" s="270" t="s">
        <v>92</v>
      </c>
      <c r="R680" s="270"/>
      <c r="S680" s="270"/>
      <c r="T680" s="270"/>
    </row>
    <row r="681" spans="1:20" ht="15.75" customHeight="1" x14ac:dyDescent="0.3">
      <c r="A681" s="270" t="s">
        <v>93</v>
      </c>
      <c r="B681" s="270"/>
      <c r="C681" s="270"/>
      <c r="D681" s="270"/>
      <c r="E681" s="270"/>
      <c r="F681" s="270"/>
      <c r="G681" s="270"/>
      <c r="H681" s="270"/>
      <c r="I681" s="270"/>
      <c r="J681" s="270"/>
      <c r="K681" s="270"/>
      <c r="L681" s="3"/>
      <c r="Q681" s="270" t="s">
        <v>93</v>
      </c>
      <c r="R681" s="270"/>
      <c r="S681" s="270"/>
      <c r="T681" s="270"/>
    </row>
    <row r="682" spans="1:20" ht="15.75" customHeight="1" x14ac:dyDescent="0.3">
      <c r="A682" s="270" t="s">
        <v>94</v>
      </c>
      <c r="B682" s="270"/>
      <c r="C682" s="270"/>
      <c r="D682" s="270"/>
      <c r="E682" s="270"/>
      <c r="F682" s="270"/>
      <c r="G682" s="270"/>
      <c r="H682" s="270"/>
      <c r="I682" s="270"/>
      <c r="J682" s="270"/>
      <c r="K682" s="270"/>
      <c r="L682" s="3"/>
      <c r="Q682" s="270" t="s">
        <v>94</v>
      </c>
      <c r="R682" s="270"/>
      <c r="S682" s="270"/>
      <c r="T682" s="270"/>
    </row>
    <row r="683" spans="1:20" ht="15.75" customHeight="1" x14ac:dyDescent="0.3">
      <c r="A683" s="270" t="s">
        <v>95</v>
      </c>
      <c r="B683" s="270"/>
      <c r="C683" s="270"/>
      <c r="D683" s="270"/>
      <c r="E683" s="270"/>
      <c r="F683" s="270"/>
      <c r="G683" s="270"/>
      <c r="H683" s="270"/>
      <c r="I683" s="270"/>
      <c r="J683" s="270"/>
      <c r="K683" s="270"/>
      <c r="L683" s="3"/>
      <c r="Q683" s="270" t="s">
        <v>96</v>
      </c>
      <c r="R683" s="270"/>
      <c r="S683" s="270"/>
      <c r="T683" s="270"/>
    </row>
    <row r="684" spans="1:20" ht="15.6" x14ac:dyDescent="0.3">
      <c r="A684" s="294"/>
      <c r="B684" s="294"/>
      <c r="C684" s="294"/>
      <c r="D684" s="294"/>
      <c r="E684" s="294"/>
      <c r="F684" s="294"/>
      <c r="G684" s="294"/>
      <c r="H684" s="2"/>
      <c r="I684" s="3"/>
      <c r="J684" s="3"/>
      <c r="K684" s="3"/>
      <c r="L684" s="3"/>
      <c r="Q684" s="294" t="s">
        <v>0</v>
      </c>
      <c r="R684" s="294"/>
      <c r="S684" s="294"/>
      <c r="T684" s="294"/>
    </row>
    <row r="685" spans="1:20" ht="15.6" x14ac:dyDescent="0.3">
      <c r="A685" s="294" t="s">
        <v>97</v>
      </c>
      <c r="B685" s="294"/>
      <c r="C685" s="294"/>
      <c r="D685" s="294"/>
      <c r="E685" s="294"/>
      <c r="F685" s="294"/>
      <c r="G685" s="294"/>
      <c r="H685" s="294"/>
      <c r="I685" s="294"/>
      <c r="J685" s="294"/>
      <c r="K685" s="294"/>
      <c r="L685" s="3"/>
      <c r="M685" s="294" t="s">
        <v>97</v>
      </c>
      <c r="N685" s="294"/>
      <c r="O685" s="294"/>
      <c r="P685" s="294"/>
      <c r="Q685" s="294"/>
      <c r="R685" s="294"/>
      <c r="S685" s="294"/>
      <c r="T685" s="294"/>
    </row>
    <row r="686" spans="1:20" ht="15.75" customHeight="1" x14ac:dyDescent="0.3">
      <c r="A686" s="294" t="s">
        <v>98</v>
      </c>
      <c r="B686" s="294"/>
      <c r="C686" s="294"/>
      <c r="D686" s="294"/>
      <c r="E686" s="294"/>
      <c r="F686" s="294"/>
      <c r="G686" s="294"/>
      <c r="H686" s="294"/>
      <c r="I686" s="294"/>
      <c r="J686" s="294"/>
      <c r="K686" s="294"/>
      <c r="L686" s="3"/>
      <c r="M686" s="294" t="s">
        <v>99</v>
      </c>
      <c r="N686" s="294"/>
      <c r="O686" s="294"/>
      <c r="P686" s="294"/>
      <c r="Q686" s="294"/>
      <c r="R686" s="294"/>
      <c r="S686" s="294"/>
      <c r="T686" s="294"/>
    </row>
    <row r="687" spans="1:20" ht="15.75" customHeight="1" x14ac:dyDescent="0.3">
      <c r="A687" s="270"/>
      <c r="B687" s="270"/>
      <c r="C687" s="270"/>
      <c r="D687" s="270"/>
      <c r="E687" s="270"/>
      <c r="F687" s="270"/>
      <c r="G687" s="270"/>
      <c r="H687" s="270"/>
      <c r="I687" s="270"/>
      <c r="J687" s="270"/>
      <c r="K687" s="1"/>
      <c r="L687" s="1"/>
      <c r="M687" s="270"/>
      <c r="N687" s="270"/>
      <c r="O687" s="270"/>
      <c r="P687" s="270"/>
      <c r="Q687" s="270"/>
      <c r="R687" s="270"/>
      <c r="S687" s="270"/>
    </row>
    <row r="688" spans="1:20" x14ac:dyDescent="0.3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4"/>
      <c r="L688" s="4"/>
      <c r="M688" s="233"/>
      <c r="N688" s="233"/>
      <c r="O688" s="233"/>
      <c r="P688" s="233"/>
      <c r="Q688" s="233"/>
      <c r="R688" s="233"/>
      <c r="S688" s="233"/>
    </row>
    <row r="689" spans="1:20" ht="21" thickBot="1" x14ac:dyDescent="0.35">
      <c r="A689" s="234" t="s">
        <v>158</v>
      </c>
      <c r="B689" s="234"/>
      <c r="C689" s="234"/>
      <c r="D689" s="234"/>
      <c r="E689" s="234"/>
      <c r="F689" s="234"/>
      <c r="G689" s="234"/>
      <c r="H689" s="234"/>
      <c r="I689" s="234"/>
      <c r="J689" s="234"/>
      <c r="K689" s="16"/>
      <c r="L689" s="9"/>
      <c r="M689" s="234" t="s">
        <v>159</v>
      </c>
      <c r="N689" s="234"/>
      <c r="O689" s="234"/>
      <c r="P689" s="234"/>
      <c r="Q689" s="234"/>
      <c r="R689" s="234"/>
      <c r="S689" s="234"/>
    </row>
    <row r="690" spans="1:20" ht="20.25" customHeight="1" thickBot="1" x14ac:dyDescent="0.35">
      <c r="A690" s="235" t="s">
        <v>1</v>
      </c>
      <c r="B690" s="237" t="s">
        <v>4</v>
      </c>
      <c r="C690" s="238"/>
      <c r="D690" s="238"/>
      <c r="E690" s="239"/>
      <c r="F690" s="235" t="s">
        <v>2</v>
      </c>
      <c r="G690" s="243" t="s">
        <v>33</v>
      </c>
      <c r="H690" s="244"/>
      <c r="I690" s="245"/>
      <c r="J690" s="246" t="s">
        <v>3</v>
      </c>
      <c r="K690" s="285" t="s">
        <v>34</v>
      </c>
      <c r="L690" s="9"/>
      <c r="M690" s="287" t="s">
        <v>1</v>
      </c>
      <c r="N690" s="289" t="s">
        <v>4</v>
      </c>
      <c r="O690" s="246" t="s">
        <v>2</v>
      </c>
      <c r="P690" s="243" t="s">
        <v>33</v>
      </c>
      <c r="Q690" s="244"/>
      <c r="R690" s="245"/>
      <c r="S690" s="289" t="s">
        <v>3</v>
      </c>
      <c r="T690" s="278" t="s">
        <v>34</v>
      </c>
    </row>
    <row r="691" spans="1:20" ht="24.75" customHeight="1" thickBot="1" x14ac:dyDescent="0.35">
      <c r="A691" s="236"/>
      <c r="B691" s="240"/>
      <c r="C691" s="241"/>
      <c r="D691" s="241"/>
      <c r="E691" s="242"/>
      <c r="F691" s="236"/>
      <c r="G691" s="31" t="s">
        <v>30</v>
      </c>
      <c r="H691" s="31" t="s">
        <v>31</v>
      </c>
      <c r="I691" s="31" t="s">
        <v>32</v>
      </c>
      <c r="J691" s="247"/>
      <c r="K691" s="286"/>
      <c r="L691" s="10"/>
      <c r="M691" s="288"/>
      <c r="N691" s="290"/>
      <c r="O691" s="247"/>
      <c r="P691" s="30" t="str">
        <f>G691</f>
        <v>Б</v>
      </c>
      <c r="Q691" s="30" t="str">
        <f>H691</f>
        <v>Ж</v>
      </c>
      <c r="R691" s="32" t="str">
        <f>I691</f>
        <v>У</v>
      </c>
      <c r="S691" s="290"/>
      <c r="T691" s="279"/>
    </row>
    <row r="692" spans="1:20" ht="16.5" customHeight="1" x14ac:dyDescent="0.3">
      <c r="A692" s="44" t="s">
        <v>5</v>
      </c>
      <c r="B692" s="280" t="s">
        <v>21</v>
      </c>
      <c r="C692" s="280"/>
      <c r="D692" s="280"/>
      <c r="E692" s="280"/>
      <c r="F692" s="40">
        <v>130</v>
      </c>
      <c r="G692" s="40">
        <v>2.29</v>
      </c>
      <c r="H692" s="17">
        <v>9.3699999999999992</v>
      </c>
      <c r="I692" s="40">
        <v>15.27</v>
      </c>
      <c r="J692" s="17">
        <v>156.22</v>
      </c>
      <c r="K692" s="79" t="s">
        <v>35</v>
      </c>
      <c r="L692" s="11"/>
      <c r="M692" s="63" t="s">
        <v>5</v>
      </c>
      <c r="N692" s="64" t="str">
        <f>B692</f>
        <v>Каша молочная жидкая манная</v>
      </c>
      <c r="O692" s="68">
        <v>150</v>
      </c>
      <c r="P692" s="67">
        <v>2.65</v>
      </c>
      <c r="Q692" s="68">
        <v>11.38</v>
      </c>
      <c r="R692" s="67">
        <v>17.7</v>
      </c>
      <c r="S692" s="68">
        <v>185.73</v>
      </c>
      <c r="T692" s="83" t="str">
        <f>K692</f>
        <v>7.45</v>
      </c>
    </row>
    <row r="693" spans="1:20" ht="23.25" customHeight="1" x14ac:dyDescent="0.3">
      <c r="A693" s="45"/>
      <c r="B693" s="281" t="s">
        <v>20</v>
      </c>
      <c r="C693" s="281"/>
      <c r="D693" s="281"/>
      <c r="E693" s="281"/>
      <c r="F693" s="18">
        <v>150</v>
      </c>
      <c r="G693" s="18">
        <v>0.28000000000000003</v>
      </c>
      <c r="H693" s="33">
        <v>4.28</v>
      </c>
      <c r="I693" s="18">
        <v>5.46</v>
      </c>
      <c r="J693" s="33">
        <v>61.79</v>
      </c>
      <c r="K693" s="80" t="s">
        <v>36</v>
      </c>
      <c r="L693" s="12"/>
      <c r="M693" s="45"/>
      <c r="N693" s="65" t="str">
        <f>B693</f>
        <v>Какао на молочных сливках</v>
      </c>
      <c r="O693" s="18">
        <v>180</v>
      </c>
      <c r="P693" s="33">
        <v>0.35</v>
      </c>
      <c r="Q693" s="18">
        <v>5.69</v>
      </c>
      <c r="R693" s="33">
        <v>7.34</v>
      </c>
      <c r="S693" s="18">
        <v>82.46</v>
      </c>
      <c r="T693" s="84" t="str">
        <f>K693</f>
        <v>7.3</v>
      </c>
    </row>
    <row r="694" spans="1:20" ht="20.25" customHeight="1" x14ac:dyDescent="0.3">
      <c r="A694" s="45"/>
      <c r="B694" s="281" t="s">
        <v>14</v>
      </c>
      <c r="C694" s="281"/>
      <c r="D694" s="281"/>
      <c r="E694" s="281"/>
      <c r="F694" s="18">
        <v>30</v>
      </c>
      <c r="G694" s="18">
        <v>2.25</v>
      </c>
      <c r="H694" s="33">
        <v>0.87</v>
      </c>
      <c r="I694" s="18">
        <v>15.27</v>
      </c>
      <c r="J694" s="101">
        <v>79.2</v>
      </c>
      <c r="K694" s="80" t="s">
        <v>37</v>
      </c>
      <c r="L694" s="12"/>
      <c r="M694" s="45"/>
      <c r="N694" s="65" t="str">
        <f>B694</f>
        <v>Батон  (пшеничный)</v>
      </c>
      <c r="O694" s="18">
        <v>40</v>
      </c>
      <c r="P694" s="33">
        <v>3</v>
      </c>
      <c r="Q694" s="18">
        <v>1.1599999999999999</v>
      </c>
      <c r="R694" s="33">
        <v>20.36</v>
      </c>
      <c r="S694" s="18">
        <v>105.6</v>
      </c>
      <c r="T694" s="84" t="str">
        <f>K694</f>
        <v>7.8.2</v>
      </c>
    </row>
    <row r="695" spans="1:20" ht="20.25" customHeight="1" x14ac:dyDescent="0.3">
      <c r="A695" s="45"/>
      <c r="B695" s="282" t="s">
        <v>7</v>
      </c>
      <c r="C695" s="283"/>
      <c r="D695" s="283"/>
      <c r="E695" s="284"/>
      <c r="F695" s="18">
        <v>5</v>
      </c>
      <c r="G695" s="18">
        <v>0.05</v>
      </c>
      <c r="H695" s="33">
        <v>3.63</v>
      </c>
      <c r="I695" s="18">
        <v>7.0000000000000007E-2</v>
      </c>
      <c r="J695" s="101">
        <v>33.1</v>
      </c>
      <c r="K695" s="80" t="s">
        <v>38</v>
      </c>
      <c r="L695" s="12"/>
      <c r="M695" s="45"/>
      <c r="N695" s="65" t="str">
        <f>B695</f>
        <v>Масло сливочное</v>
      </c>
      <c r="O695" s="18">
        <v>6</v>
      </c>
      <c r="P695" s="33">
        <v>0.06</v>
      </c>
      <c r="Q695" s="18">
        <v>4.3499999999999996</v>
      </c>
      <c r="R695" s="33">
        <v>8.4000000000000005E-2</v>
      </c>
      <c r="S695" s="18">
        <v>39.72</v>
      </c>
      <c r="T695" s="84" t="str">
        <f>K695</f>
        <v>1.63</v>
      </c>
    </row>
    <row r="696" spans="1:20" ht="22.5" customHeight="1" thickBot="1" x14ac:dyDescent="0.35">
      <c r="A696" s="46"/>
      <c r="B696" s="282" t="s">
        <v>19</v>
      </c>
      <c r="C696" s="283"/>
      <c r="D696" s="283"/>
      <c r="E696" s="284"/>
      <c r="F696" s="41">
        <v>9</v>
      </c>
      <c r="G696" s="48">
        <v>8.2000000000000003E-2</v>
      </c>
      <c r="H696" s="34">
        <v>6.6920000000000002</v>
      </c>
      <c r="I696" s="48">
        <v>0.129</v>
      </c>
      <c r="J696" s="47">
        <v>61.103000000000002</v>
      </c>
      <c r="K696" s="81" t="s">
        <v>39</v>
      </c>
      <c r="L696" s="12"/>
      <c r="M696" s="46"/>
      <c r="N696" s="66" t="str">
        <f>B696</f>
        <v>Сыр твердый</v>
      </c>
      <c r="O696" s="48">
        <v>10</v>
      </c>
      <c r="P696" s="34">
        <v>0.10299999999999999</v>
      </c>
      <c r="Q696" s="48">
        <v>7.4390000000000001</v>
      </c>
      <c r="R696" s="34">
        <v>0.14399999999999999</v>
      </c>
      <c r="S696" s="48">
        <v>67.921000000000006</v>
      </c>
      <c r="T696" s="85" t="str">
        <f>K696</f>
        <v>1.68</v>
      </c>
    </row>
    <row r="697" spans="1:20" ht="16.2" thickBot="1" x14ac:dyDescent="0.35">
      <c r="A697" s="272" t="s">
        <v>8</v>
      </c>
      <c r="B697" s="273"/>
      <c r="C697" s="273"/>
      <c r="D697" s="273"/>
      <c r="E697" s="274"/>
      <c r="F697" s="50">
        <f>SUM(F692:F696)</f>
        <v>324</v>
      </c>
      <c r="G697" s="42">
        <f>SUM(G692:G696)</f>
        <v>4.952</v>
      </c>
      <c r="H697" s="42">
        <f>SUM(H692:H696)</f>
        <v>24.841999999999999</v>
      </c>
      <c r="I697" s="42">
        <f>SUM(I692:I696)</f>
        <v>36.198999999999998</v>
      </c>
      <c r="J697" s="49">
        <f>SUM(J692:J696)</f>
        <v>391.41300000000001</v>
      </c>
      <c r="K697" s="21"/>
      <c r="L697" s="13"/>
      <c r="M697" s="272" t="s">
        <v>8</v>
      </c>
      <c r="N697" s="274"/>
      <c r="O697" s="42">
        <f>SUM(O692:O696)</f>
        <v>386</v>
      </c>
      <c r="P697" s="50">
        <f>SUM(P692:P696)</f>
        <v>6.1629999999999994</v>
      </c>
      <c r="Q697" s="42">
        <f>SUM(Q692:Q696)</f>
        <v>30.018999999999998</v>
      </c>
      <c r="R697" s="103">
        <f>SUM(R692:R696)</f>
        <v>45.628</v>
      </c>
      <c r="S697" s="35">
        <f>SUM(S692:S696)</f>
        <v>481.43099999999998</v>
      </c>
      <c r="T697" s="86"/>
    </row>
    <row r="698" spans="1:20" ht="78.599999999999994" thickBot="1" x14ac:dyDescent="0.35">
      <c r="A698" s="62" t="s">
        <v>9</v>
      </c>
      <c r="B698" s="275" t="s">
        <v>22</v>
      </c>
      <c r="C698" s="276"/>
      <c r="D698" s="276"/>
      <c r="E698" s="277"/>
      <c r="F698" s="43">
        <v>100</v>
      </c>
      <c r="G698" s="43">
        <v>0.2</v>
      </c>
      <c r="H698" s="36"/>
      <c r="I698" s="43">
        <v>5.99</v>
      </c>
      <c r="J698" s="36">
        <v>24.62</v>
      </c>
      <c r="K698" s="82" t="s">
        <v>40</v>
      </c>
      <c r="L698" s="11"/>
      <c r="M698" s="69" t="s">
        <v>9</v>
      </c>
      <c r="N698" s="70" t="str">
        <f>B698</f>
        <v>Напиток из плодов шиповника</v>
      </c>
      <c r="O698" s="43">
        <v>100</v>
      </c>
      <c r="P698" s="43">
        <v>0.28000000000000003</v>
      </c>
      <c r="Q698" s="71"/>
      <c r="R698" s="43">
        <v>9.19</v>
      </c>
      <c r="S698" s="43">
        <v>29.68</v>
      </c>
      <c r="T698" s="83" t="str">
        <f>K698</f>
        <v>8.2.1</v>
      </c>
    </row>
    <row r="699" spans="1:20" ht="16.5" hidden="1" customHeight="1" x14ac:dyDescent="0.3">
      <c r="A699" s="8"/>
      <c r="B699" s="267"/>
      <c r="C699" s="267"/>
      <c r="D699" s="267"/>
      <c r="E699" s="268"/>
      <c r="F699" s="20"/>
      <c r="G699" s="20"/>
      <c r="H699" s="2"/>
      <c r="I699" s="14"/>
      <c r="J699" s="14"/>
      <c r="K699" s="22"/>
      <c r="L699" s="5"/>
      <c r="M699" s="8"/>
      <c r="N699" s="23"/>
      <c r="O699" s="23"/>
      <c r="P699" s="24"/>
      <c r="Q699" s="24"/>
      <c r="R699" s="24"/>
      <c r="S699" s="14"/>
      <c r="T699" s="87"/>
    </row>
    <row r="700" spans="1:20" ht="16.2" thickBot="1" x14ac:dyDescent="0.35">
      <c r="A700" s="248" t="s">
        <v>10</v>
      </c>
      <c r="B700" s="258"/>
      <c r="C700" s="258"/>
      <c r="D700" s="258"/>
      <c r="E700" s="249"/>
      <c r="F700" s="52">
        <f>SUM(F698:F699)</f>
        <v>100</v>
      </c>
      <c r="G700" s="27">
        <f>SUM(G698:G699)</f>
        <v>0.2</v>
      </c>
      <c r="H700" s="27"/>
      <c r="I700" s="53">
        <f>SUM(I698:I699)</f>
        <v>5.99</v>
      </c>
      <c r="J700" s="53">
        <f>SUM(J698:J699)</f>
        <v>24.62</v>
      </c>
      <c r="K700" s="27"/>
      <c r="L700" s="3"/>
      <c r="M700" s="248" t="s">
        <v>10</v>
      </c>
      <c r="N700" s="258"/>
      <c r="O700" s="15">
        <f>SUM(O698:O699)</f>
        <v>100</v>
      </c>
      <c r="P700" s="27">
        <f>SUM(P698:P699)</f>
        <v>0.28000000000000003</v>
      </c>
      <c r="Q700" s="37"/>
      <c r="R700" s="27">
        <f>SUM(R698:R699)</f>
        <v>9.19</v>
      </c>
      <c r="S700" s="37">
        <f>SUM(S698:S699)</f>
        <v>29.68</v>
      </c>
      <c r="T700" s="86"/>
    </row>
    <row r="701" spans="1:20" ht="32.25" customHeight="1" x14ac:dyDescent="0.3">
      <c r="A701" s="59" t="s">
        <v>15</v>
      </c>
      <c r="B701" s="266" t="s">
        <v>150</v>
      </c>
      <c r="C701" s="267"/>
      <c r="D701" s="267"/>
      <c r="E701" s="268"/>
      <c r="F701" s="25">
        <v>30</v>
      </c>
      <c r="G701" s="25">
        <v>0.55500000000000005</v>
      </c>
      <c r="H701" s="25">
        <v>2.0169999999999999</v>
      </c>
      <c r="I701" s="56">
        <v>3.2559999999999998</v>
      </c>
      <c r="J701" s="25">
        <v>33.89</v>
      </c>
      <c r="K701" s="89" t="s">
        <v>151</v>
      </c>
      <c r="L701" s="5"/>
      <c r="M701" s="72" t="s">
        <v>15</v>
      </c>
      <c r="N701" s="73" t="str">
        <f t="shared" ref="N701:N707" si="30">B701</f>
        <v>Салат из свеклы отварной</v>
      </c>
      <c r="O701" s="77">
        <v>40</v>
      </c>
      <c r="P701" s="77">
        <v>0.73599999999999999</v>
      </c>
      <c r="Q701" s="76">
        <v>3.0190000000000001</v>
      </c>
      <c r="R701" s="77">
        <v>4.3120000000000003</v>
      </c>
      <c r="S701" s="77">
        <v>48.04</v>
      </c>
      <c r="T701" s="83" t="str">
        <f>K701</f>
        <v>1.23</v>
      </c>
    </row>
    <row r="702" spans="1:20" ht="45" customHeight="1" x14ac:dyDescent="0.3">
      <c r="A702" s="60"/>
      <c r="B702" s="252" t="s">
        <v>152</v>
      </c>
      <c r="C702" s="253"/>
      <c r="D702" s="253"/>
      <c r="E702" s="254"/>
      <c r="F702" s="19">
        <v>150</v>
      </c>
      <c r="G702" s="97">
        <v>2.8</v>
      </c>
      <c r="H702" s="97">
        <v>1.94</v>
      </c>
      <c r="I702" s="98">
        <v>20.63</v>
      </c>
      <c r="J702" s="96">
        <v>111</v>
      </c>
      <c r="K702" s="90" t="s">
        <v>153</v>
      </c>
      <c r="L702" s="3"/>
      <c r="M702" s="28"/>
      <c r="N702" s="74" t="str">
        <f t="shared" si="30"/>
        <v>Суп картофльный с макаронными изделиями на курином бульоне</v>
      </c>
      <c r="O702" s="19">
        <v>180</v>
      </c>
      <c r="P702" s="19">
        <v>3.44</v>
      </c>
      <c r="Q702" s="39">
        <v>2.34</v>
      </c>
      <c r="R702" s="19">
        <v>2.34</v>
      </c>
      <c r="S702" s="19">
        <v>135.66</v>
      </c>
      <c r="T702" s="83" t="str">
        <f>K702</f>
        <v>2.16</v>
      </c>
    </row>
    <row r="703" spans="1:20" ht="33" customHeight="1" x14ac:dyDescent="0.3">
      <c r="A703" s="60"/>
      <c r="B703" s="252" t="s">
        <v>154</v>
      </c>
      <c r="C703" s="253"/>
      <c r="D703" s="253"/>
      <c r="E703" s="254"/>
      <c r="F703" s="19">
        <v>150</v>
      </c>
      <c r="G703" s="97">
        <v>13.6</v>
      </c>
      <c r="H703" s="97">
        <v>8.1</v>
      </c>
      <c r="I703" s="98">
        <v>16.399999999999999</v>
      </c>
      <c r="J703" s="96">
        <v>192.6</v>
      </c>
      <c r="K703" s="90" t="s">
        <v>155</v>
      </c>
      <c r="L703" s="6"/>
      <c r="M703" s="28"/>
      <c r="N703" s="74" t="str">
        <f t="shared" si="30"/>
        <v>Солянка по - Шмаковски с рисом</v>
      </c>
      <c r="O703" s="19">
        <v>200</v>
      </c>
      <c r="P703" s="19">
        <v>20.6</v>
      </c>
      <c r="Q703" s="39">
        <v>12.8</v>
      </c>
      <c r="R703" s="19">
        <v>19.100000000000001</v>
      </c>
      <c r="S703" s="19">
        <v>271.8</v>
      </c>
      <c r="T703" s="95" t="str">
        <f t="shared" ref="T703:T708" si="31">K703</f>
        <v>3.24.3</v>
      </c>
    </row>
    <row r="704" spans="1:20" ht="22.5" hidden="1" customHeight="1" x14ac:dyDescent="0.3">
      <c r="A704" s="60"/>
      <c r="B704" s="252"/>
      <c r="C704" s="253"/>
      <c r="D704" s="253"/>
      <c r="E704" s="254"/>
      <c r="F704" s="19"/>
      <c r="G704" s="97"/>
      <c r="H704" s="97"/>
      <c r="I704" s="98"/>
      <c r="J704" s="19"/>
      <c r="K704" s="90"/>
      <c r="L704" s="6"/>
      <c r="M704" s="28"/>
      <c r="N704" s="74">
        <f t="shared" si="30"/>
        <v>0</v>
      </c>
      <c r="O704" s="19"/>
      <c r="P704" s="19"/>
      <c r="Q704" s="39"/>
      <c r="R704" s="19"/>
      <c r="S704" s="19"/>
      <c r="T704" s="95">
        <f t="shared" si="31"/>
        <v>0</v>
      </c>
    </row>
    <row r="705" spans="1:20" ht="15.75" hidden="1" customHeight="1" x14ac:dyDescent="0.3">
      <c r="A705" s="60"/>
      <c r="B705" s="252"/>
      <c r="C705" s="253"/>
      <c r="D705" s="253"/>
      <c r="E705" s="254"/>
      <c r="F705" s="19"/>
      <c r="G705" s="97"/>
      <c r="H705" s="97"/>
      <c r="I705" s="98"/>
      <c r="J705" s="19"/>
      <c r="K705" s="90"/>
      <c r="L705" s="6"/>
      <c r="M705" s="60"/>
      <c r="N705" s="74">
        <f t="shared" si="30"/>
        <v>0</v>
      </c>
      <c r="O705" s="19"/>
      <c r="P705" s="19"/>
      <c r="Q705" s="39"/>
      <c r="R705" s="19"/>
      <c r="S705" s="19"/>
      <c r="T705" s="95">
        <f t="shared" si="31"/>
        <v>0</v>
      </c>
    </row>
    <row r="706" spans="1:20" ht="31.5" customHeight="1" x14ac:dyDescent="0.3">
      <c r="A706" s="60"/>
      <c r="B706" s="252" t="s">
        <v>27</v>
      </c>
      <c r="C706" s="253"/>
      <c r="D706" s="253"/>
      <c r="E706" s="254"/>
      <c r="F706" s="19">
        <v>150</v>
      </c>
      <c r="G706" s="97">
        <v>0.12</v>
      </c>
      <c r="H706" s="97"/>
      <c r="I706" s="98">
        <v>15.452</v>
      </c>
      <c r="J706" s="19">
        <v>34.200000000000003</v>
      </c>
      <c r="K706" s="90" t="s">
        <v>46</v>
      </c>
      <c r="L706" s="6"/>
      <c r="M706" s="28"/>
      <c r="N706" s="74" t="str">
        <f t="shared" si="30"/>
        <v>Кисель из концентрата на плодовых и ягодных экстрактах</v>
      </c>
      <c r="O706" s="19">
        <v>180</v>
      </c>
      <c r="P706" s="19">
        <v>1.4999999999999999E-2</v>
      </c>
      <c r="Q706" s="39"/>
      <c r="R706" s="19">
        <v>21.311</v>
      </c>
      <c r="S706" s="19">
        <v>50.73</v>
      </c>
      <c r="T706" s="95" t="str">
        <f t="shared" si="31"/>
        <v>7.4.3</v>
      </c>
    </row>
    <row r="707" spans="1:20" ht="78" x14ac:dyDescent="0.3">
      <c r="A707" s="60"/>
      <c r="B707" s="252" t="s">
        <v>16</v>
      </c>
      <c r="C707" s="253"/>
      <c r="D707" s="253"/>
      <c r="E707" s="254"/>
      <c r="F707" s="19">
        <v>30</v>
      </c>
      <c r="G707" s="97">
        <v>2.4300000000000002</v>
      </c>
      <c r="H707" s="97">
        <v>0.3</v>
      </c>
      <c r="I707" s="98">
        <v>14.64</v>
      </c>
      <c r="J707" s="19">
        <v>72.599999999999994</v>
      </c>
      <c r="K707" s="90" t="s">
        <v>37</v>
      </c>
      <c r="L707" s="6"/>
      <c r="M707" s="60"/>
      <c r="N707" s="74" t="str">
        <f t="shared" si="30"/>
        <v>Хлеб пшеничный</v>
      </c>
      <c r="O707" s="19">
        <v>40</v>
      </c>
      <c r="P707" s="19">
        <v>3.24</v>
      </c>
      <c r="Q707" s="39">
        <v>0.4</v>
      </c>
      <c r="R707" s="19">
        <v>16.52</v>
      </c>
      <c r="S707" s="19">
        <v>96.8</v>
      </c>
      <c r="T707" s="95" t="str">
        <f t="shared" si="31"/>
        <v>7.8.2</v>
      </c>
    </row>
    <row r="708" spans="1:20" ht="16.2" thickBot="1" x14ac:dyDescent="0.35">
      <c r="A708" s="61"/>
      <c r="B708" s="291"/>
      <c r="C708" s="292"/>
      <c r="D708" s="292"/>
      <c r="E708" s="293"/>
      <c r="F708" s="26"/>
      <c r="G708" s="99"/>
      <c r="H708" s="99"/>
      <c r="I708" s="100"/>
      <c r="J708" s="54"/>
      <c r="K708" s="91"/>
      <c r="L708" s="6"/>
      <c r="M708" s="29"/>
      <c r="N708" s="75"/>
      <c r="O708" s="61"/>
      <c r="P708" s="102"/>
      <c r="Q708" s="75"/>
      <c r="R708" s="102"/>
      <c r="S708" s="61"/>
      <c r="T708" s="95">
        <f t="shared" si="31"/>
        <v>0</v>
      </c>
    </row>
    <row r="709" spans="1:20" ht="16.2" thickBot="1" x14ac:dyDescent="0.35">
      <c r="A709" s="248" t="s">
        <v>11</v>
      </c>
      <c r="B709" s="258"/>
      <c r="C709" s="258"/>
      <c r="D709" s="258"/>
      <c r="E709" s="249"/>
      <c r="F709" s="55">
        <f>SUM(F701:F708)</f>
        <v>510</v>
      </c>
      <c r="G709" s="52">
        <f>SUM(G701:G708)</f>
        <v>19.504999999999999</v>
      </c>
      <c r="H709" s="27">
        <f>SUM(H701:H708)</f>
        <v>12.356999999999999</v>
      </c>
      <c r="I709" s="53">
        <f>SUM(I701:I708)</f>
        <v>70.378</v>
      </c>
      <c r="J709" s="37">
        <f>SUM(J701:J708)</f>
        <v>444.28999999999996</v>
      </c>
      <c r="K709" s="92"/>
      <c r="L709" s="6"/>
      <c r="M709" s="248" t="s">
        <v>11</v>
      </c>
      <c r="N709" s="259"/>
      <c r="O709" s="37">
        <f>SUM(O701:O708)</f>
        <v>640</v>
      </c>
      <c r="P709" s="27">
        <f>SUM(P701:P708)</f>
        <v>28.031000000000006</v>
      </c>
      <c r="Q709" s="37">
        <f>SUM(Q701:Q708)</f>
        <v>18.558999999999997</v>
      </c>
      <c r="R709" s="27">
        <f>SUM(R701:R708)</f>
        <v>63.582999999999998</v>
      </c>
      <c r="S709" s="37">
        <f>SUM(S701:S708)</f>
        <v>603.03</v>
      </c>
      <c r="T709" s="86"/>
    </row>
    <row r="710" spans="1:20" ht="78" x14ac:dyDescent="0.3">
      <c r="A710" s="59" t="s">
        <v>12</v>
      </c>
      <c r="B710" s="266" t="s">
        <v>156</v>
      </c>
      <c r="C710" s="267"/>
      <c r="D710" s="267"/>
      <c r="E710" s="268"/>
      <c r="F710" s="25">
        <v>80</v>
      </c>
      <c r="G710" s="25">
        <v>5.5129999999999999</v>
      </c>
      <c r="H710" s="38">
        <v>12.15</v>
      </c>
      <c r="I710" s="25">
        <v>1.645</v>
      </c>
      <c r="J710" s="38">
        <v>140.26</v>
      </c>
      <c r="K710" s="89" t="s">
        <v>157</v>
      </c>
      <c r="L710" s="5"/>
      <c r="M710" s="72" t="str">
        <f>A710</f>
        <v>Полдник</v>
      </c>
      <c r="N710" s="73" t="str">
        <f>B710</f>
        <v>Омлет запеченый с морковью</v>
      </c>
      <c r="O710" s="77">
        <v>90</v>
      </c>
      <c r="P710" s="51">
        <v>5.6109999999999998</v>
      </c>
      <c r="Q710" s="76">
        <v>15.002000000000001</v>
      </c>
      <c r="R710" s="51">
        <v>1.883</v>
      </c>
      <c r="S710" s="77">
        <v>167.34</v>
      </c>
      <c r="T710" s="83" t="str">
        <f>K710</f>
        <v>8.4.6</v>
      </c>
    </row>
    <row r="711" spans="1:20" ht="18.75" customHeight="1" x14ac:dyDescent="0.3">
      <c r="A711" s="60"/>
      <c r="B711" s="252" t="s">
        <v>29</v>
      </c>
      <c r="C711" s="253"/>
      <c r="D711" s="253"/>
      <c r="E711" s="254"/>
      <c r="F711" s="19">
        <v>20</v>
      </c>
      <c r="G711" s="19">
        <v>2.6</v>
      </c>
      <c r="H711" s="39">
        <v>0.6</v>
      </c>
      <c r="I711" s="19">
        <v>8</v>
      </c>
      <c r="J711" s="39">
        <v>50</v>
      </c>
      <c r="K711" s="90" t="s">
        <v>37</v>
      </c>
      <c r="L711" s="6"/>
      <c r="M711" s="60"/>
      <c r="N711" s="74" t="str">
        <f>B711</f>
        <v>Хлеб ржаной</v>
      </c>
      <c r="O711" s="19">
        <v>25</v>
      </c>
      <c r="P711" s="19">
        <v>3.25</v>
      </c>
      <c r="Q711" s="39">
        <v>0.75</v>
      </c>
      <c r="R711" s="19">
        <v>10</v>
      </c>
      <c r="S711" s="19">
        <v>62.5</v>
      </c>
      <c r="T711" s="83" t="str">
        <f>K711</f>
        <v>7.8.2</v>
      </c>
    </row>
    <row r="712" spans="1:20" ht="62.4" x14ac:dyDescent="0.3">
      <c r="A712" s="60"/>
      <c r="B712" s="295" t="s">
        <v>6</v>
      </c>
      <c r="C712" s="295"/>
      <c r="D712" s="295"/>
      <c r="E712" s="295"/>
      <c r="F712" s="19">
        <v>150</v>
      </c>
      <c r="G712" s="19">
        <v>2E-3</v>
      </c>
      <c r="H712" s="39"/>
      <c r="I712" s="19">
        <v>5.2709999999999999</v>
      </c>
      <c r="J712" s="39">
        <v>21.507999999999999</v>
      </c>
      <c r="K712" s="90" t="s">
        <v>48</v>
      </c>
      <c r="L712" s="6"/>
      <c r="M712" s="60"/>
      <c r="N712" s="74" t="str">
        <f>B712</f>
        <v>Чай с сахаром</v>
      </c>
      <c r="O712" s="19">
        <v>180</v>
      </c>
      <c r="P712" s="19">
        <v>2E-3</v>
      </c>
      <c r="Q712" s="39"/>
      <c r="R712" s="19">
        <v>7.1159999999999997</v>
      </c>
      <c r="S712" s="19">
        <v>28.841999999999999</v>
      </c>
      <c r="T712" s="83" t="str">
        <f>K712</f>
        <v>7.43</v>
      </c>
    </row>
    <row r="713" spans="1:20" ht="15.75" customHeight="1" thickBot="1" x14ac:dyDescent="0.35">
      <c r="A713" s="61"/>
      <c r="B713" s="291"/>
      <c r="C713" s="292"/>
      <c r="D713" s="292"/>
      <c r="E713" s="293"/>
      <c r="F713" s="26"/>
      <c r="G713" s="54"/>
      <c r="H713" s="58"/>
      <c r="I713" s="54"/>
      <c r="J713" s="57"/>
      <c r="K713" s="93"/>
      <c r="L713" s="6"/>
      <c r="M713" s="61"/>
      <c r="N713" s="75"/>
      <c r="O713" s="61"/>
      <c r="P713" s="61"/>
      <c r="Q713" s="75"/>
      <c r="R713" s="61"/>
      <c r="S713" s="78"/>
      <c r="T713" s="83">
        <f>K713</f>
        <v>0</v>
      </c>
    </row>
    <row r="714" spans="1:20" ht="21.75" customHeight="1" thickBot="1" x14ac:dyDescent="0.35">
      <c r="A714" s="248" t="s">
        <v>13</v>
      </c>
      <c r="B714" s="258"/>
      <c r="C714" s="258"/>
      <c r="D714" s="258"/>
      <c r="E714" s="249"/>
      <c r="F714" s="27">
        <f>SUM(F710:F713)</f>
        <v>250</v>
      </c>
      <c r="G714" s="52">
        <f>SUM(G710:G713)</f>
        <v>8.1150000000000002</v>
      </c>
      <c r="H714" s="27">
        <f>SUM(H710:H713)</f>
        <v>12.75</v>
      </c>
      <c r="I714" s="53">
        <f>SUM(I710:I713)</f>
        <v>14.916</v>
      </c>
      <c r="J714" s="27">
        <f>SUM(J710:J713)</f>
        <v>211.768</v>
      </c>
      <c r="K714" s="92"/>
      <c r="L714" s="6"/>
      <c r="M714" s="248" t="s">
        <v>13</v>
      </c>
      <c r="N714" s="249"/>
      <c r="O714" s="27">
        <f>SUM(O710:O713)</f>
        <v>295</v>
      </c>
      <c r="P714" s="52">
        <f>SUM(P710:P713)</f>
        <v>8.8630000000000013</v>
      </c>
      <c r="Q714" s="27">
        <f>SUM(Q710:Q713)</f>
        <v>15.752000000000001</v>
      </c>
      <c r="R714" s="53">
        <f>SUM(R710:R713)</f>
        <v>18.998999999999999</v>
      </c>
      <c r="S714" s="37">
        <f>SUM(S710:S713)</f>
        <v>258.68200000000002</v>
      </c>
      <c r="T714" s="86"/>
    </row>
    <row r="715" spans="1:20" ht="16.2" thickBot="1" x14ac:dyDescent="0.35">
      <c r="A715" s="250" t="s">
        <v>17</v>
      </c>
      <c r="B715" s="251"/>
      <c r="C715" s="251"/>
      <c r="D715" s="251"/>
      <c r="E715" s="251"/>
      <c r="F715" s="104">
        <f>F697+F700+F709+F714</f>
        <v>1184</v>
      </c>
      <c r="G715" s="104">
        <f>G697+G700+G709+G714</f>
        <v>32.771999999999998</v>
      </c>
      <c r="H715" s="106">
        <f>H697+H700+H709+H714</f>
        <v>49.948999999999998</v>
      </c>
      <c r="I715" s="107">
        <f>I697+I700+I709+I714</f>
        <v>127.483</v>
      </c>
      <c r="J715" s="105">
        <f>J697+J700+J709+J714</f>
        <v>1072.0909999999999</v>
      </c>
      <c r="K715" s="94"/>
      <c r="L715" s="7"/>
      <c r="M715" s="250" t="str">
        <f>A715</f>
        <v>Итого за день:</v>
      </c>
      <c r="N715" s="251"/>
      <c r="O715" s="106">
        <f>O697+O700+O709+O714</f>
        <v>1421</v>
      </c>
      <c r="P715" s="105">
        <f>P697+P700+P709+P714</f>
        <v>43.337000000000003</v>
      </c>
      <c r="Q715" s="106">
        <f>Q697+Q700+Q709+Q714</f>
        <v>64.33</v>
      </c>
      <c r="R715" s="105">
        <f>R697+R700+R709+R714</f>
        <v>137.4</v>
      </c>
      <c r="S715" s="106">
        <f>S697+S700+S709+S714</f>
        <v>1372.8230000000001</v>
      </c>
      <c r="T715" s="88"/>
    </row>
    <row r="716" spans="1:20" x14ac:dyDescent="0.3">
      <c r="K716" s="7"/>
    </row>
    <row r="717" spans="1:20" x14ac:dyDescent="0.3">
      <c r="K717" s="7"/>
    </row>
    <row r="718" spans="1:20" ht="15.6" x14ac:dyDescent="0.3">
      <c r="A718" s="270" t="str">
        <f>A680</f>
        <v xml:space="preserve">Утверждаю </v>
      </c>
      <c r="B718" s="270"/>
      <c r="C718" s="270"/>
      <c r="D718" s="270"/>
      <c r="E718" s="270"/>
      <c r="F718" s="270"/>
      <c r="G718" s="270"/>
      <c r="H718" s="270"/>
      <c r="I718" s="270"/>
      <c r="J718" s="270"/>
      <c r="K718" s="270"/>
      <c r="L718" s="1"/>
      <c r="M718" s="1"/>
      <c r="N718" s="270" t="str">
        <f>A718</f>
        <v xml:space="preserve">Утверждаю </v>
      </c>
      <c r="O718" s="270"/>
      <c r="P718" s="270"/>
      <c r="Q718" s="270"/>
      <c r="R718" s="270"/>
      <c r="S718" s="270"/>
    </row>
    <row r="719" spans="1:20" ht="15.6" x14ac:dyDescent="0.3">
      <c r="A719" s="270" t="str">
        <f>A681</f>
        <v>Заведующий МБДОУ «Д/С № 3</v>
      </c>
      <c r="B719" s="270"/>
      <c r="C719" s="270"/>
      <c r="D719" s="270"/>
      <c r="E719" s="270"/>
      <c r="F719" s="270"/>
      <c r="G719" s="270"/>
      <c r="H719" s="270"/>
      <c r="I719" s="270"/>
      <c r="J719" s="270"/>
      <c r="K719" s="270"/>
      <c r="L719" s="1"/>
      <c r="M719" s="1"/>
      <c r="N719" s="270" t="str">
        <f>A719</f>
        <v>Заведующий МБДОУ «Д/С № 3</v>
      </c>
      <c r="O719" s="270"/>
      <c r="P719" s="270"/>
      <c r="Q719" s="270"/>
      <c r="R719" s="270"/>
      <c r="S719" s="270"/>
    </row>
    <row r="720" spans="1:20" ht="15.6" x14ac:dyDescent="0.3">
      <c r="A720" s="270" t="str">
        <f>A682</f>
        <v xml:space="preserve"> кп Горные Ключи» В.В. Юшкова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1"/>
      <c r="M720" s="270" t="str">
        <f>A720</f>
        <v xml:space="preserve"> кп Горные Ключи» В.В. Юшкова</v>
      </c>
      <c r="N720" s="270"/>
      <c r="O720" s="270"/>
      <c r="P720" s="270"/>
      <c r="Q720" s="270"/>
      <c r="R720" s="270"/>
      <c r="S720" s="270"/>
    </row>
    <row r="721" spans="1:20" ht="15.6" x14ac:dyDescent="0.3">
      <c r="A721" s="270" t="str">
        <f>A683</f>
        <v xml:space="preserve">                                                       ____________</v>
      </c>
      <c r="B721" s="270"/>
      <c r="C721" s="270"/>
      <c r="D721" s="270"/>
      <c r="E721" s="270"/>
      <c r="F721" s="270"/>
      <c r="G721" s="270"/>
      <c r="H721" s="270"/>
      <c r="I721" s="270"/>
      <c r="J721" s="270"/>
      <c r="K721" s="270"/>
      <c r="L721" s="3"/>
      <c r="M721" s="270" t="str">
        <f>A721</f>
        <v xml:space="preserve">                                                       ____________</v>
      </c>
      <c r="N721" s="270"/>
      <c r="O721" s="270"/>
      <c r="P721" s="270"/>
      <c r="Q721" s="270"/>
      <c r="R721" s="270"/>
      <c r="S721" s="270"/>
    </row>
    <row r="722" spans="1:20" ht="15.6" x14ac:dyDescent="0.3">
      <c r="A722" s="294"/>
      <c r="B722" s="294"/>
      <c r="C722" s="294"/>
      <c r="D722" s="294"/>
      <c r="E722" s="294"/>
      <c r="F722" s="294"/>
      <c r="G722" s="294"/>
      <c r="H722" s="294"/>
      <c r="I722" s="294"/>
      <c r="J722" s="294"/>
      <c r="K722" s="294"/>
      <c r="L722" s="2"/>
      <c r="M722" s="294"/>
      <c r="N722" s="294"/>
      <c r="O722" s="294"/>
      <c r="P722" s="294"/>
      <c r="Q722" s="294"/>
      <c r="R722" s="294"/>
      <c r="S722" s="294"/>
    </row>
    <row r="723" spans="1:20" ht="15.6" x14ac:dyDescent="0.3">
      <c r="A723" s="294" t="str">
        <f>A685</f>
        <v>Меню на</v>
      </c>
      <c r="B723" s="294"/>
      <c r="C723" s="294"/>
      <c r="D723" s="294"/>
      <c r="E723" s="294"/>
      <c r="F723" s="294"/>
      <c r="G723" s="294"/>
      <c r="H723" s="294"/>
      <c r="I723" s="294"/>
      <c r="J723" s="294"/>
      <c r="K723" s="294"/>
      <c r="L723" s="2"/>
      <c r="M723" s="294" t="str">
        <f>A723</f>
        <v>Меню на</v>
      </c>
      <c r="N723" s="294"/>
      <c r="O723" s="294"/>
      <c r="P723" s="294"/>
      <c r="Q723" s="294"/>
      <c r="R723" s="294"/>
      <c r="S723" s="294"/>
    </row>
    <row r="724" spans="1:20" ht="15.6" x14ac:dyDescent="0.3">
      <c r="A724" s="294" t="str">
        <f>A686</f>
        <v xml:space="preserve">            «____» ___________ 202___г </v>
      </c>
      <c r="B724" s="294"/>
      <c r="C724" s="294"/>
      <c r="D724" s="294"/>
      <c r="E724" s="294"/>
      <c r="F724" s="294"/>
      <c r="G724" s="294"/>
      <c r="H724" s="294"/>
      <c r="I724" s="294"/>
      <c r="J724" s="294"/>
      <c r="K724" s="294"/>
      <c r="L724" s="3"/>
      <c r="M724" s="294" t="str">
        <f>A724</f>
        <v xml:space="preserve">            «____» ___________ 202___г </v>
      </c>
      <c r="N724" s="294"/>
      <c r="O724" s="294"/>
      <c r="P724" s="294"/>
      <c r="Q724" s="294"/>
      <c r="R724" s="294"/>
      <c r="S724" s="294"/>
    </row>
    <row r="725" spans="1:20" x14ac:dyDescent="0.3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4"/>
      <c r="L725" s="4"/>
      <c r="M725" s="233"/>
      <c r="N725" s="233"/>
      <c r="O725" s="233"/>
      <c r="P725" s="233"/>
      <c r="Q725" s="233"/>
      <c r="R725" s="233"/>
      <c r="S725" s="233"/>
    </row>
    <row r="726" spans="1:20" ht="21" thickBot="1" x14ac:dyDescent="0.35">
      <c r="A726" s="234" t="s">
        <v>160</v>
      </c>
      <c r="B726" s="234"/>
      <c r="C726" s="234"/>
      <c r="D726" s="234"/>
      <c r="E726" s="234"/>
      <c r="F726" s="234"/>
      <c r="G726" s="234"/>
      <c r="H726" s="234"/>
      <c r="I726" s="234"/>
      <c r="J726" s="234"/>
      <c r="K726" s="16"/>
      <c r="L726" s="9"/>
      <c r="M726" s="234" t="s">
        <v>161</v>
      </c>
      <c r="N726" s="234"/>
      <c r="O726" s="234"/>
      <c r="P726" s="234"/>
      <c r="Q726" s="234"/>
      <c r="R726" s="234"/>
      <c r="S726" s="234"/>
    </row>
    <row r="727" spans="1:20" ht="19.5" customHeight="1" thickBot="1" x14ac:dyDescent="0.35">
      <c r="A727" s="235" t="s">
        <v>1</v>
      </c>
      <c r="B727" s="237" t="s">
        <v>4</v>
      </c>
      <c r="C727" s="238"/>
      <c r="D727" s="238"/>
      <c r="E727" s="239"/>
      <c r="F727" s="235" t="s">
        <v>2</v>
      </c>
      <c r="G727" s="243" t="s">
        <v>33</v>
      </c>
      <c r="H727" s="244"/>
      <c r="I727" s="245"/>
      <c r="J727" s="246" t="s">
        <v>3</v>
      </c>
      <c r="K727" s="285" t="s">
        <v>34</v>
      </c>
      <c r="L727" s="9"/>
      <c r="M727" s="287" t="s">
        <v>1</v>
      </c>
      <c r="N727" s="289" t="s">
        <v>4</v>
      </c>
      <c r="O727" s="246" t="s">
        <v>2</v>
      </c>
      <c r="P727" s="243" t="s">
        <v>33</v>
      </c>
      <c r="Q727" s="244"/>
      <c r="R727" s="245"/>
      <c r="S727" s="289" t="s">
        <v>3</v>
      </c>
      <c r="T727" s="278" t="s">
        <v>34</v>
      </c>
    </row>
    <row r="728" spans="1:20" ht="21.75" customHeight="1" thickBot="1" x14ac:dyDescent="0.35">
      <c r="A728" s="236"/>
      <c r="B728" s="240"/>
      <c r="C728" s="241"/>
      <c r="D728" s="241"/>
      <c r="E728" s="242"/>
      <c r="F728" s="236"/>
      <c r="G728" s="31" t="s">
        <v>30</v>
      </c>
      <c r="H728" s="31" t="s">
        <v>31</v>
      </c>
      <c r="I728" s="31" t="s">
        <v>32</v>
      </c>
      <c r="J728" s="247"/>
      <c r="K728" s="286"/>
      <c r="L728" s="10"/>
      <c r="M728" s="288"/>
      <c r="N728" s="290"/>
      <c r="O728" s="247"/>
      <c r="P728" s="30" t="str">
        <f>G728</f>
        <v>Б</v>
      </c>
      <c r="Q728" s="30" t="str">
        <f>H728</f>
        <v>Ж</v>
      </c>
      <c r="R728" s="32" t="str">
        <f>I728</f>
        <v>У</v>
      </c>
      <c r="S728" s="290"/>
      <c r="T728" s="279"/>
    </row>
    <row r="729" spans="1:20" ht="46.8" x14ac:dyDescent="0.3">
      <c r="A729" s="44" t="s">
        <v>5</v>
      </c>
      <c r="B729" s="280" t="s">
        <v>162</v>
      </c>
      <c r="C729" s="280"/>
      <c r="D729" s="280"/>
      <c r="E729" s="280"/>
      <c r="F729" s="40">
        <v>130</v>
      </c>
      <c r="G729" s="40">
        <v>2.56</v>
      </c>
      <c r="H729" s="17">
        <v>7.66</v>
      </c>
      <c r="I729" s="40">
        <v>16.010000000000002</v>
      </c>
      <c r="J729" s="17">
        <v>177.79</v>
      </c>
      <c r="K729" s="79" t="s">
        <v>60</v>
      </c>
      <c r="L729" s="11"/>
      <c r="M729" s="63" t="s">
        <v>5</v>
      </c>
      <c r="N729" s="64" t="str">
        <f>B729</f>
        <v>Каша молочная жидкая пшеная</v>
      </c>
      <c r="O729" s="68">
        <v>150</v>
      </c>
      <c r="P729" s="67">
        <v>2.84</v>
      </c>
      <c r="Q729" s="68">
        <v>9.1300000000000008</v>
      </c>
      <c r="R729" s="67">
        <v>17.87</v>
      </c>
      <c r="S729" s="68">
        <v>189.14</v>
      </c>
      <c r="T729" s="83" t="str">
        <f>K729</f>
        <v>7.4</v>
      </c>
    </row>
    <row r="730" spans="1:20" ht="25.5" customHeight="1" x14ac:dyDescent="0.3">
      <c r="A730" s="45"/>
      <c r="B730" s="281" t="s">
        <v>6</v>
      </c>
      <c r="C730" s="281"/>
      <c r="D730" s="281"/>
      <c r="E730" s="281"/>
      <c r="F730" s="18">
        <v>150</v>
      </c>
      <c r="G730" s="18">
        <v>2E-3</v>
      </c>
      <c r="H730" s="33"/>
      <c r="I730" s="18">
        <v>5.2709999999999999</v>
      </c>
      <c r="J730" s="33">
        <v>21.507999999999999</v>
      </c>
      <c r="K730" s="80" t="s">
        <v>48</v>
      </c>
      <c r="L730" s="12"/>
      <c r="M730" s="45"/>
      <c r="N730" s="65" t="str">
        <f>B730</f>
        <v>Чай с сахаром</v>
      </c>
      <c r="O730" s="18">
        <v>180</v>
      </c>
      <c r="P730" s="33">
        <v>2E-3</v>
      </c>
      <c r="Q730" s="18"/>
      <c r="R730" s="33" t="s">
        <v>50</v>
      </c>
      <c r="S730" s="18">
        <v>28.841999999999999</v>
      </c>
      <c r="T730" s="84" t="str">
        <f>K730</f>
        <v>7.43</v>
      </c>
    </row>
    <row r="731" spans="1:20" ht="24" customHeight="1" thickBot="1" x14ac:dyDescent="0.35">
      <c r="A731" s="45"/>
      <c r="B731" s="281" t="s">
        <v>14</v>
      </c>
      <c r="C731" s="281"/>
      <c r="D731" s="281"/>
      <c r="E731" s="281"/>
      <c r="F731" s="18">
        <v>30</v>
      </c>
      <c r="G731" s="18">
        <v>2.25</v>
      </c>
      <c r="H731" s="33">
        <v>0.87</v>
      </c>
      <c r="I731" s="18">
        <v>15.27</v>
      </c>
      <c r="J731" s="101">
        <v>79.2</v>
      </c>
      <c r="K731" s="80" t="s">
        <v>37</v>
      </c>
      <c r="L731" s="12"/>
      <c r="M731" s="45"/>
      <c r="N731" s="65" t="str">
        <f>B731</f>
        <v>Батон  (пшеничный)</v>
      </c>
      <c r="O731" s="18">
        <v>40</v>
      </c>
      <c r="P731" s="33">
        <v>3</v>
      </c>
      <c r="Q731" s="18">
        <v>1.1599999999999999</v>
      </c>
      <c r="R731" s="33">
        <v>20.36</v>
      </c>
      <c r="S731" s="18">
        <v>105.6</v>
      </c>
      <c r="T731" s="84" t="str">
        <f>K731</f>
        <v>7.8.2</v>
      </c>
    </row>
    <row r="732" spans="1:20" ht="16.2" hidden="1" thickBot="1" x14ac:dyDescent="0.35">
      <c r="A732" s="45"/>
      <c r="B732" s="282"/>
      <c r="C732" s="283"/>
      <c r="D732" s="283"/>
      <c r="E732" s="284"/>
      <c r="F732" s="18"/>
      <c r="G732" s="18"/>
      <c r="H732" s="33"/>
      <c r="I732" s="18"/>
      <c r="J732" s="101"/>
      <c r="K732" s="80"/>
      <c r="L732" s="12"/>
      <c r="M732" s="45"/>
      <c r="N732" s="65">
        <f>B732</f>
        <v>0</v>
      </c>
      <c r="O732" s="18"/>
      <c r="P732" s="33"/>
      <c r="Q732" s="18"/>
      <c r="R732" s="33"/>
      <c r="S732" s="18"/>
      <c r="T732" s="84">
        <f>K732</f>
        <v>0</v>
      </c>
    </row>
    <row r="733" spans="1:20" ht="16.2" hidden="1" thickBot="1" x14ac:dyDescent="0.35">
      <c r="A733" s="46"/>
      <c r="B733" s="282"/>
      <c r="C733" s="283"/>
      <c r="D733" s="283"/>
      <c r="E733" s="284"/>
      <c r="F733" s="41"/>
      <c r="G733" s="48"/>
      <c r="H733" s="34"/>
      <c r="I733" s="48"/>
      <c r="J733" s="47"/>
      <c r="K733" s="81"/>
      <c r="L733" s="12"/>
      <c r="M733" s="46"/>
      <c r="N733" s="66">
        <f>B733</f>
        <v>0</v>
      </c>
      <c r="O733" s="48"/>
      <c r="P733" s="34"/>
      <c r="Q733" s="48"/>
      <c r="R733" s="34"/>
      <c r="S733" s="48"/>
      <c r="T733" s="85">
        <f>K733</f>
        <v>0</v>
      </c>
    </row>
    <row r="734" spans="1:20" ht="21.75" customHeight="1" thickBot="1" x14ac:dyDescent="0.35">
      <c r="A734" s="272" t="s">
        <v>8</v>
      </c>
      <c r="B734" s="273"/>
      <c r="C734" s="273"/>
      <c r="D734" s="273"/>
      <c r="E734" s="274"/>
      <c r="F734" s="50">
        <f>SUM(F729:F733)</f>
        <v>310</v>
      </c>
      <c r="G734" s="42">
        <f>SUM(G729:G733)</f>
        <v>4.8119999999999994</v>
      </c>
      <c r="H734" s="42">
        <f>SUM(H729:H733)</f>
        <v>8.5299999999999994</v>
      </c>
      <c r="I734" s="42">
        <f>SUM(I729:I733)</f>
        <v>36.551000000000002</v>
      </c>
      <c r="J734" s="49">
        <f>SUM(J729:J733)</f>
        <v>278.49799999999999</v>
      </c>
      <c r="K734" s="21"/>
      <c r="L734" s="13"/>
      <c r="M734" s="272" t="s">
        <v>8</v>
      </c>
      <c r="N734" s="274"/>
      <c r="O734" s="42">
        <f>SUM(O729:O733)</f>
        <v>370</v>
      </c>
      <c r="P734" s="50">
        <f>SUM(P729:P733)</f>
        <v>5.8419999999999996</v>
      </c>
      <c r="Q734" s="42">
        <f>SUM(Q729:Q733)</f>
        <v>10.290000000000001</v>
      </c>
      <c r="R734" s="103">
        <f>SUM(R729:R733)</f>
        <v>38.230000000000004</v>
      </c>
      <c r="S734" s="35">
        <f>SUM(S729:S733)</f>
        <v>323.58199999999999</v>
      </c>
      <c r="T734" s="86"/>
    </row>
    <row r="735" spans="1:20" ht="63" thickBot="1" x14ac:dyDescent="0.35">
      <c r="A735" s="62" t="s">
        <v>9</v>
      </c>
      <c r="B735" s="275" t="s">
        <v>51</v>
      </c>
      <c r="C735" s="276"/>
      <c r="D735" s="276"/>
      <c r="E735" s="277"/>
      <c r="F735" s="43">
        <v>53</v>
      </c>
      <c r="G735" s="43">
        <v>0.24</v>
      </c>
      <c r="H735" s="36"/>
      <c r="I735" s="43">
        <v>6.78</v>
      </c>
      <c r="J735" s="36">
        <v>27.6</v>
      </c>
      <c r="K735" s="82" t="s">
        <v>52</v>
      </c>
      <c r="L735" s="11"/>
      <c r="M735" s="69" t="s">
        <v>9</v>
      </c>
      <c r="N735" s="70" t="str">
        <f>B735</f>
        <v>Фрукты свежие</v>
      </c>
      <c r="O735" s="43">
        <v>62</v>
      </c>
      <c r="P735" s="43">
        <v>0.28000000000000003</v>
      </c>
      <c r="Q735" s="71"/>
      <c r="R735" s="43">
        <v>7.91</v>
      </c>
      <c r="S735" s="43">
        <v>32.200000000000003</v>
      </c>
      <c r="T735" s="119" t="s">
        <v>52</v>
      </c>
    </row>
    <row r="736" spans="1:20" ht="16.2" thickBot="1" x14ac:dyDescent="0.35">
      <c r="A736" s="8"/>
      <c r="B736" s="267"/>
      <c r="C736" s="267"/>
      <c r="D736" s="267"/>
      <c r="E736" s="268"/>
      <c r="F736" s="20"/>
      <c r="G736" s="20"/>
      <c r="H736" s="2"/>
      <c r="I736" s="14"/>
      <c r="J736" s="14"/>
      <c r="K736" s="22"/>
      <c r="L736" s="5"/>
      <c r="M736" s="8"/>
      <c r="N736" s="23"/>
      <c r="O736" s="23"/>
      <c r="P736" s="24"/>
      <c r="Q736" s="24"/>
      <c r="R736" s="24"/>
      <c r="S736" s="14"/>
      <c r="T736" s="118"/>
    </row>
    <row r="737" spans="1:20" ht="21.75" customHeight="1" thickBot="1" x14ac:dyDescent="0.35">
      <c r="A737" s="248" t="s">
        <v>10</v>
      </c>
      <c r="B737" s="258"/>
      <c r="C737" s="258"/>
      <c r="D737" s="258"/>
      <c r="E737" s="249"/>
      <c r="F737" s="52">
        <f>SUM(F735:F736)</f>
        <v>53</v>
      </c>
      <c r="G737" s="27">
        <f>SUM(G735:G736)</f>
        <v>0.24</v>
      </c>
      <c r="H737" s="27"/>
      <c r="I737" s="53">
        <f>SUM(I735:I736)</f>
        <v>6.78</v>
      </c>
      <c r="J737" s="53">
        <f>SUM(J735:J736)</f>
        <v>27.6</v>
      </c>
      <c r="K737" s="27"/>
      <c r="L737" s="3"/>
      <c r="M737" s="248" t="s">
        <v>10</v>
      </c>
      <c r="N737" s="258"/>
      <c r="O737" s="15">
        <f>SUM(O735:O736)</f>
        <v>62</v>
      </c>
      <c r="P737" s="27">
        <f>SUM(P735:P736)</f>
        <v>0.28000000000000003</v>
      </c>
      <c r="Q737" s="37"/>
      <c r="R737" s="27">
        <f>SUM(R735:R736)</f>
        <v>7.91</v>
      </c>
      <c r="S737" s="37">
        <f>SUM(S735:S736)</f>
        <v>32.200000000000003</v>
      </c>
      <c r="T737" s="86"/>
    </row>
    <row r="738" spans="1:20" ht="29.25" customHeight="1" x14ac:dyDescent="0.3">
      <c r="A738" s="59" t="s">
        <v>15</v>
      </c>
      <c r="B738" s="266" t="s">
        <v>111</v>
      </c>
      <c r="C738" s="267"/>
      <c r="D738" s="267"/>
      <c r="E738" s="268"/>
      <c r="F738" s="25">
        <v>15</v>
      </c>
      <c r="G738" s="25">
        <v>0.16</v>
      </c>
      <c r="H738" s="25">
        <v>0.03</v>
      </c>
      <c r="I738" s="56">
        <v>0.59</v>
      </c>
      <c r="J738" s="25">
        <v>3.02</v>
      </c>
      <c r="K738" s="89" t="s">
        <v>53</v>
      </c>
      <c r="L738" s="5"/>
      <c r="M738" s="72" t="s">
        <v>15</v>
      </c>
      <c r="N738" s="73" t="str">
        <f t="shared" ref="N738:N745" si="32">B738</f>
        <v>Огурец соленый</v>
      </c>
      <c r="O738" s="77">
        <v>20</v>
      </c>
      <c r="P738" s="77">
        <v>0.22</v>
      </c>
      <c r="Q738" s="76">
        <v>0.04</v>
      </c>
      <c r="R738" s="77">
        <v>0.79</v>
      </c>
      <c r="S738" s="77">
        <v>4.03</v>
      </c>
      <c r="T738" s="83" t="str">
        <f>K738</f>
        <v>4.10</v>
      </c>
    </row>
    <row r="739" spans="1:20" ht="30.75" customHeight="1" x14ac:dyDescent="0.3">
      <c r="A739" s="60"/>
      <c r="B739" s="252" t="s">
        <v>113</v>
      </c>
      <c r="C739" s="253"/>
      <c r="D739" s="253"/>
      <c r="E739" s="254"/>
      <c r="F739" s="19">
        <v>150</v>
      </c>
      <c r="G739" s="97">
        <v>6.83</v>
      </c>
      <c r="H739" s="97">
        <v>3.79</v>
      </c>
      <c r="I739" s="98">
        <v>13.04</v>
      </c>
      <c r="J739" s="96">
        <v>122.07</v>
      </c>
      <c r="K739" s="90" t="s">
        <v>116</v>
      </c>
      <c r="L739" s="3"/>
      <c r="M739" s="28"/>
      <c r="N739" s="74" t="str">
        <f t="shared" si="32"/>
        <v>Борщ с капустой и картофелем со сметаной</v>
      </c>
      <c r="O739" s="19">
        <v>180</v>
      </c>
      <c r="P739" s="19">
        <v>8.18</v>
      </c>
      <c r="Q739" s="39">
        <v>8.98</v>
      </c>
      <c r="R739" s="19">
        <v>15.66</v>
      </c>
      <c r="S739" s="19">
        <v>157.71</v>
      </c>
      <c r="T739" s="83" t="str">
        <f>K739</f>
        <v>2.1</v>
      </c>
    </row>
    <row r="740" spans="1:20" ht="33" customHeight="1" x14ac:dyDescent="0.3">
      <c r="A740" s="60"/>
      <c r="B740" s="252" t="s">
        <v>163</v>
      </c>
      <c r="C740" s="253"/>
      <c r="D740" s="253"/>
      <c r="E740" s="254"/>
      <c r="F740" s="19">
        <v>54</v>
      </c>
      <c r="G740" s="97">
        <v>11.05</v>
      </c>
      <c r="H740" s="97">
        <v>5.44</v>
      </c>
      <c r="I740" s="98">
        <v>1.1399999999999999</v>
      </c>
      <c r="J740" s="96">
        <v>98.52</v>
      </c>
      <c r="K740" s="90" t="s">
        <v>164</v>
      </c>
      <c r="L740" s="6"/>
      <c r="M740" s="28"/>
      <c r="N740" s="74" t="str">
        <f t="shared" si="32"/>
        <v>Рыба тушеная в томате с овощами</v>
      </c>
      <c r="O740" s="19">
        <v>69</v>
      </c>
      <c r="P740" s="19">
        <v>14.82</v>
      </c>
      <c r="Q740" s="39">
        <v>7.61</v>
      </c>
      <c r="R740" s="19">
        <v>1.58</v>
      </c>
      <c r="S740" s="19">
        <v>135.19</v>
      </c>
      <c r="T740" s="95" t="str">
        <f t="shared" ref="T740:T745" si="33">K740</f>
        <v>3.5.1</v>
      </c>
    </row>
    <row r="741" spans="1:20" ht="46.8" x14ac:dyDescent="0.3">
      <c r="A741" s="60"/>
      <c r="B741" s="252" t="s">
        <v>56</v>
      </c>
      <c r="C741" s="253"/>
      <c r="D741" s="253"/>
      <c r="E741" s="254"/>
      <c r="F741" s="19">
        <v>110</v>
      </c>
      <c r="G741" s="124">
        <v>1.61</v>
      </c>
      <c r="H741" s="124">
        <v>3.06</v>
      </c>
      <c r="I741" s="125">
        <v>18.600000000000001</v>
      </c>
      <c r="J741" s="124">
        <v>107.32</v>
      </c>
      <c r="K741" s="90" t="s">
        <v>45</v>
      </c>
      <c r="L741" s="6"/>
      <c r="M741" s="28"/>
      <c r="N741" s="74" t="str">
        <f t="shared" si="32"/>
        <v>Каша вязкая рисовая</v>
      </c>
      <c r="O741" s="19">
        <v>130</v>
      </c>
      <c r="P741" s="19">
        <v>1.91</v>
      </c>
      <c r="Q741" s="39">
        <v>3.82</v>
      </c>
      <c r="R741" s="19">
        <v>22</v>
      </c>
      <c r="S741" s="19">
        <v>128.72999999999999</v>
      </c>
      <c r="T741" s="95" t="str">
        <f t="shared" si="33"/>
        <v>4.1</v>
      </c>
    </row>
    <row r="742" spans="1:20" ht="15.6" hidden="1" x14ac:dyDescent="0.3">
      <c r="A742" s="60"/>
      <c r="B742" s="252"/>
      <c r="C742" s="253"/>
      <c r="D742" s="253"/>
      <c r="E742" s="254"/>
      <c r="F742" s="19"/>
      <c r="G742" s="97"/>
      <c r="H742" s="97"/>
      <c r="I742" s="98"/>
      <c r="J742" s="19"/>
      <c r="K742" s="90"/>
      <c r="L742" s="6"/>
      <c r="M742" s="60"/>
      <c r="N742" s="74">
        <f t="shared" si="32"/>
        <v>0</v>
      </c>
      <c r="O742" s="19"/>
      <c r="P742" s="19"/>
      <c r="Q742" s="39"/>
      <c r="R742" s="19"/>
      <c r="S742" s="19"/>
      <c r="T742" s="95">
        <f t="shared" si="33"/>
        <v>0</v>
      </c>
    </row>
    <row r="743" spans="1:20" ht="27.75" customHeight="1" x14ac:dyDescent="0.3">
      <c r="A743" s="60"/>
      <c r="B743" s="252" t="s">
        <v>57</v>
      </c>
      <c r="C743" s="253"/>
      <c r="D743" s="253"/>
      <c r="E743" s="254"/>
      <c r="F743" s="19">
        <v>150</v>
      </c>
      <c r="G743" s="97">
        <v>0.25</v>
      </c>
      <c r="H743" s="97"/>
      <c r="I743" s="98">
        <v>9.81</v>
      </c>
      <c r="J743" s="19">
        <v>40.22</v>
      </c>
      <c r="K743" s="90" t="s">
        <v>58</v>
      </c>
      <c r="L743" s="6"/>
      <c r="M743" s="28"/>
      <c r="N743" s="74" t="str">
        <f t="shared" si="32"/>
        <v>Компот из сухофруктов</v>
      </c>
      <c r="O743" s="19">
        <v>130</v>
      </c>
      <c r="P743" s="19">
        <v>0.31</v>
      </c>
      <c r="Q743" s="39"/>
      <c r="R743" s="19">
        <v>12.63</v>
      </c>
      <c r="S743" s="19">
        <v>44.54</v>
      </c>
      <c r="T743" s="95" t="str">
        <f t="shared" si="33"/>
        <v>8.2</v>
      </c>
    </row>
    <row r="744" spans="1:20" ht="27" customHeight="1" x14ac:dyDescent="0.3">
      <c r="A744" s="60"/>
      <c r="B744" s="252" t="s">
        <v>16</v>
      </c>
      <c r="C744" s="253"/>
      <c r="D744" s="253"/>
      <c r="E744" s="254"/>
      <c r="F744" s="19">
        <v>30</v>
      </c>
      <c r="G744" s="97">
        <v>2.4300000000000002</v>
      </c>
      <c r="H744" s="97">
        <v>0.3</v>
      </c>
      <c r="I744" s="98">
        <v>14.64</v>
      </c>
      <c r="J744" s="19">
        <v>72.599999999999994</v>
      </c>
      <c r="K744" s="90" t="s">
        <v>37</v>
      </c>
      <c r="L744" s="6"/>
      <c r="M744" s="60"/>
      <c r="N744" s="74" t="str">
        <f t="shared" si="32"/>
        <v>Хлеб пшеничный</v>
      </c>
      <c r="O744" s="19">
        <v>40</v>
      </c>
      <c r="P744" s="19">
        <v>3.24</v>
      </c>
      <c r="Q744" s="39">
        <v>0.4</v>
      </c>
      <c r="R744" s="19">
        <v>16.52</v>
      </c>
      <c r="S744" s="19">
        <v>96.8</v>
      </c>
      <c r="T744" s="95" t="str">
        <f t="shared" si="33"/>
        <v>7.8.2</v>
      </c>
    </row>
    <row r="745" spans="1:20" ht="26.25" customHeight="1" thickBot="1" x14ac:dyDescent="0.35">
      <c r="A745" s="61"/>
      <c r="B745" s="255" t="s">
        <v>29</v>
      </c>
      <c r="C745" s="256"/>
      <c r="D745" s="256"/>
      <c r="E745" s="257"/>
      <c r="F745" s="115">
        <v>30</v>
      </c>
      <c r="G745" s="99">
        <v>3.9</v>
      </c>
      <c r="H745" s="99">
        <v>0.9</v>
      </c>
      <c r="I745" s="100">
        <v>12</v>
      </c>
      <c r="J745" s="78">
        <v>75</v>
      </c>
      <c r="K745" s="90" t="s">
        <v>37</v>
      </c>
      <c r="L745" s="6"/>
      <c r="M745" s="29"/>
      <c r="N745" s="75" t="str">
        <f t="shared" si="32"/>
        <v>Хлеб ржаной</v>
      </c>
      <c r="O745" s="78">
        <v>40</v>
      </c>
      <c r="P745" s="108">
        <v>5.2</v>
      </c>
      <c r="Q745" s="109">
        <v>1.2</v>
      </c>
      <c r="R745" s="108">
        <v>16</v>
      </c>
      <c r="S745" s="110">
        <v>100</v>
      </c>
      <c r="T745" s="95" t="str">
        <f t="shared" si="33"/>
        <v>7.8.2</v>
      </c>
    </row>
    <row r="746" spans="1:20" ht="21" customHeight="1" thickBot="1" x14ac:dyDescent="0.35">
      <c r="A746" s="248" t="s">
        <v>11</v>
      </c>
      <c r="B746" s="258"/>
      <c r="C746" s="258"/>
      <c r="D746" s="258"/>
      <c r="E746" s="249"/>
      <c r="F746" s="55">
        <f>SUM(F738:F745)</f>
        <v>539</v>
      </c>
      <c r="G746" s="52">
        <f>SUM(G738:G745)</f>
        <v>26.229999999999997</v>
      </c>
      <c r="H746" s="27">
        <f>SUM(H738:H745)</f>
        <v>13.520000000000001</v>
      </c>
      <c r="I746" s="53">
        <f>SUM(I738:I745)</f>
        <v>69.820000000000007</v>
      </c>
      <c r="J746" s="37">
        <f>SUM(J738:J745)</f>
        <v>518.75</v>
      </c>
      <c r="K746" s="92"/>
      <c r="L746" s="6"/>
      <c r="M746" s="248" t="s">
        <v>11</v>
      </c>
      <c r="N746" s="259"/>
      <c r="O746" s="37">
        <f>SUM(O738:O745)</f>
        <v>609</v>
      </c>
      <c r="P746" s="27">
        <f>SUM(P738:P745)</f>
        <v>33.880000000000003</v>
      </c>
      <c r="Q746" s="37">
        <f>SUM(Q738:Q745)</f>
        <v>22.049999999999997</v>
      </c>
      <c r="R746" s="27">
        <f>SUM(R738:R745)</f>
        <v>85.18</v>
      </c>
      <c r="S746" s="37">
        <f>SUM(S738:S745)</f>
        <v>667</v>
      </c>
      <c r="T746" s="86"/>
    </row>
    <row r="747" spans="1:20" ht="46.8" x14ac:dyDescent="0.3">
      <c r="A747" s="72" t="s">
        <v>12</v>
      </c>
      <c r="B747" s="260" t="s">
        <v>165</v>
      </c>
      <c r="C747" s="261"/>
      <c r="D747" s="261"/>
      <c r="E747" s="262"/>
      <c r="F747" s="77">
        <v>56.95</v>
      </c>
      <c r="G747" s="77">
        <v>9.5419999999999998</v>
      </c>
      <c r="H747" s="113">
        <v>6.0880000000000001</v>
      </c>
      <c r="I747" s="77">
        <v>8.7680000000000007</v>
      </c>
      <c r="J747" s="113">
        <v>129.85</v>
      </c>
      <c r="K747" s="114" t="s">
        <v>166</v>
      </c>
      <c r="L747" s="5"/>
      <c r="M747" s="72" t="str">
        <f>A747</f>
        <v>Полдник</v>
      </c>
      <c r="N747" s="73" t="str">
        <f>B747</f>
        <v>Сырники из творога</v>
      </c>
      <c r="O747" s="77">
        <v>76.5</v>
      </c>
      <c r="P747" s="51">
        <v>12.303000000000001</v>
      </c>
      <c r="Q747" s="76">
        <v>8.1170000000000009</v>
      </c>
      <c r="R747" s="51">
        <v>15.826000000000001</v>
      </c>
      <c r="S747" s="77">
        <v>187.85</v>
      </c>
      <c r="T747" s="83" t="str">
        <f>K747</f>
        <v>8.7</v>
      </c>
    </row>
    <row r="748" spans="1:20" ht="46.8" x14ac:dyDescent="0.3">
      <c r="A748" s="111"/>
      <c r="B748" s="263" t="s">
        <v>167</v>
      </c>
      <c r="C748" s="264"/>
      <c r="D748" s="264"/>
      <c r="E748" s="265"/>
      <c r="F748" s="20">
        <v>10</v>
      </c>
      <c r="G748" s="20">
        <v>0.72</v>
      </c>
      <c r="H748" s="2">
        <v>0.85</v>
      </c>
      <c r="I748" s="20">
        <v>5.6</v>
      </c>
      <c r="J748" s="2">
        <v>32</v>
      </c>
      <c r="K748" s="89" t="s">
        <v>166</v>
      </c>
      <c r="L748" s="5"/>
      <c r="M748" s="112"/>
      <c r="N748" s="73" t="str">
        <f>B748</f>
        <v>Сгущенное молоко</v>
      </c>
      <c r="O748" s="51">
        <v>15</v>
      </c>
      <c r="P748" s="51">
        <v>1.08</v>
      </c>
      <c r="Q748" s="76">
        <v>1.2749999999999999</v>
      </c>
      <c r="R748" s="51">
        <v>8.4</v>
      </c>
      <c r="S748" s="51">
        <v>48</v>
      </c>
      <c r="T748" s="83" t="str">
        <f>K748</f>
        <v>8.7</v>
      </c>
    </row>
    <row r="749" spans="1:20" ht="63" thickBot="1" x14ac:dyDescent="0.35">
      <c r="A749" s="60"/>
      <c r="B749" s="281" t="s">
        <v>6</v>
      </c>
      <c r="C749" s="281"/>
      <c r="D749" s="281"/>
      <c r="E749" s="281"/>
      <c r="F749" s="18">
        <v>150</v>
      </c>
      <c r="G749" s="18">
        <v>2E-3</v>
      </c>
      <c r="H749" s="33"/>
      <c r="I749" s="18">
        <v>5.2709999999999999</v>
      </c>
      <c r="J749" s="33">
        <v>21.507999999999999</v>
      </c>
      <c r="K749" s="80" t="s">
        <v>48</v>
      </c>
      <c r="L749" s="6"/>
      <c r="M749" s="60"/>
      <c r="N749" s="74" t="str">
        <f>B749</f>
        <v>Чай с сахаром</v>
      </c>
      <c r="O749" s="19">
        <v>180</v>
      </c>
      <c r="P749" s="33">
        <v>2E-3</v>
      </c>
      <c r="Q749" s="18"/>
      <c r="R749" s="33" t="s">
        <v>50</v>
      </c>
      <c r="S749" s="18">
        <v>28.841999999999999</v>
      </c>
      <c r="T749" s="83" t="str">
        <f>K749</f>
        <v>7.43</v>
      </c>
    </row>
    <row r="750" spans="1:20" ht="24.75" hidden="1" customHeight="1" x14ac:dyDescent="0.3">
      <c r="A750" s="60"/>
      <c r="B750" s="295"/>
      <c r="C750" s="295"/>
      <c r="D750" s="295"/>
      <c r="E750" s="295"/>
      <c r="F750" s="19"/>
      <c r="G750" s="19"/>
      <c r="H750" s="39"/>
      <c r="I750" s="19"/>
      <c r="J750" s="39"/>
      <c r="K750" s="90"/>
      <c r="L750" s="6"/>
      <c r="M750" s="60"/>
      <c r="N750" s="74">
        <f>B750</f>
        <v>0</v>
      </c>
      <c r="O750" s="19"/>
      <c r="P750" s="19"/>
      <c r="Q750" s="39"/>
      <c r="R750" s="19"/>
      <c r="S750" s="19"/>
      <c r="T750" s="83">
        <f>K750</f>
        <v>0</v>
      </c>
    </row>
    <row r="751" spans="1:20" ht="16.2" hidden="1" thickBot="1" x14ac:dyDescent="0.35">
      <c r="A751" s="61"/>
      <c r="B751" s="291"/>
      <c r="C751" s="292"/>
      <c r="D751" s="292"/>
      <c r="E751" s="293"/>
      <c r="F751" s="26"/>
      <c r="G751" s="54"/>
      <c r="H751" s="58"/>
      <c r="I751" s="54"/>
      <c r="J751" s="57"/>
      <c r="K751" s="93"/>
      <c r="L751" s="6"/>
      <c r="M751" s="61"/>
      <c r="N751" s="75"/>
      <c r="O751" s="61"/>
      <c r="P751" s="61"/>
      <c r="Q751" s="75"/>
      <c r="R751" s="61"/>
      <c r="S751" s="78"/>
      <c r="T751" s="83">
        <f>K751</f>
        <v>0</v>
      </c>
    </row>
    <row r="752" spans="1:20" ht="21.75" customHeight="1" thickBot="1" x14ac:dyDescent="0.35">
      <c r="A752" s="248" t="s">
        <v>13</v>
      </c>
      <c r="B752" s="258"/>
      <c r="C752" s="258"/>
      <c r="D752" s="258"/>
      <c r="E752" s="249"/>
      <c r="F752" s="27">
        <f>SUM(F747:F751)</f>
        <v>216.95</v>
      </c>
      <c r="G752" s="52">
        <f>SUM(G747:G751)</f>
        <v>10.264000000000001</v>
      </c>
      <c r="H752" s="27">
        <f>SUM(H747:H751)</f>
        <v>6.9379999999999997</v>
      </c>
      <c r="I752" s="53">
        <f>SUM(I747:I751)</f>
        <v>19.638999999999999</v>
      </c>
      <c r="J752" s="27">
        <f>SUM(J747:J751)</f>
        <v>183.358</v>
      </c>
      <c r="K752" s="92"/>
      <c r="L752" s="6"/>
      <c r="M752" s="248" t="s">
        <v>13</v>
      </c>
      <c r="N752" s="249"/>
      <c r="O752" s="27">
        <f>SUM(O747:O751)</f>
        <v>271.5</v>
      </c>
      <c r="P752" s="52">
        <f>SUM(P747:P751)</f>
        <v>13.385000000000002</v>
      </c>
      <c r="Q752" s="27">
        <f>SUM(Q747:Q751)</f>
        <v>9.3920000000000012</v>
      </c>
      <c r="R752" s="53">
        <f>SUM(R747:R751)</f>
        <v>24.225999999999999</v>
      </c>
      <c r="S752" s="37">
        <f>SUM(S747:S751)</f>
        <v>264.69200000000001</v>
      </c>
      <c r="T752" s="86"/>
    </row>
    <row r="753" spans="1:20" ht="21" customHeight="1" thickBot="1" x14ac:dyDescent="0.35">
      <c r="A753" s="250" t="s">
        <v>17</v>
      </c>
      <c r="B753" s="251"/>
      <c r="C753" s="251"/>
      <c r="D753" s="251"/>
      <c r="E753" s="251"/>
      <c r="F753" s="104">
        <f>F734+F737+F746+F752</f>
        <v>1118.95</v>
      </c>
      <c r="G753" s="104">
        <f>G734+G737+G746+G752</f>
        <v>41.545999999999999</v>
      </c>
      <c r="H753" s="106">
        <f>H734+H737+H746+H752</f>
        <v>28.988</v>
      </c>
      <c r="I753" s="107">
        <f>I734+I737+I746+I752</f>
        <v>132.79000000000002</v>
      </c>
      <c r="J753" s="105">
        <f>J734+J737+J746+J752</f>
        <v>1008.2059999999999</v>
      </c>
      <c r="K753" s="94"/>
      <c r="L753" s="7"/>
      <c r="M753" s="250" t="str">
        <f>A753</f>
        <v>Итого за день:</v>
      </c>
      <c r="N753" s="251"/>
      <c r="O753" s="106">
        <f>O734+O737+O746+O752</f>
        <v>1312.5</v>
      </c>
      <c r="P753" s="105">
        <f>P734+P737+P746+P752</f>
        <v>53.387</v>
      </c>
      <c r="Q753" s="106">
        <f>Q734+Q737+Q746+Q752</f>
        <v>41.731999999999999</v>
      </c>
      <c r="R753" s="105">
        <f>R734+R737+R746+R752</f>
        <v>155.54599999999999</v>
      </c>
      <c r="S753" s="106">
        <f>S734+S737+S746+S752</f>
        <v>1287.4739999999999</v>
      </c>
      <c r="T753" s="88"/>
    </row>
    <row r="754" spans="1:20" x14ac:dyDescent="0.3">
      <c r="K754" s="7"/>
    </row>
    <row r="757" spans="1:20" ht="15.6" x14ac:dyDescent="0.3">
      <c r="A757" s="270" t="str">
        <f>A718</f>
        <v xml:space="preserve">Утверждаю </v>
      </c>
      <c r="B757" s="270"/>
      <c r="C757" s="270"/>
      <c r="D757" s="270"/>
      <c r="E757" s="270"/>
      <c r="F757" s="270"/>
      <c r="G757" s="270"/>
      <c r="H757" s="270"/>
      <c r="I757" s="270"/>
      <c r="J757" s="270"/>
      <c r="K757" s="270"/>
      <c r="L757" s="1"/>
      <c r="M757" s="1"/>
      <c r="N757" s="270" t="str">
        <f>A757</f>
        <v xml:space="preserve">Утверждаю </v>
      </c>
      <c r="O757" s="270"/>
      <c r="P757" s="270"/>
      <c r="Q757" s="270"/>
      <c r="R757" s="270"/>
      <c r="S757" s="270"/>
    </row>
    <row r="758" spans="1:20" ht="15.6" x14ac:dyDescent="0.3">
      <c r="A758" s="270" t="str">
        <f>A719</f>
        <v>Заведующий МБДОУ «Д/С № 3</v>
      </c>
      <c r="B758" s="270"/>
      <c r="C758" s="270"/>
      <c r="D758" s="270"/>
      <c r="E758" s="270"/>
      <c r="F758" s="270"/>
      <c r="G758" s="270"/>
      <c r="H758" s="270"/>
      <c r="I758" s="270"/>
      <c r="J758" s="270"/>
      <c r="K758" s="270"/>
      <c r="L758" s="1"/>
      <c r="M758" s="1"/>
      <c r="N758" s="270" t="str">
        <f>A758</f>
        <v>Заведующий МБДОУ «Д/С № 3</v>
      </c>
      <c r="O758" s="270"/>
      <c r="P758" s="270"/>
      <c r="Q758" s="270"/>
      <c r="R758" s="270"/>
      <c r="S758" s="270"/>
    </row>
    <row r="759" spans="1:20" ht="15.6" x14ac:dyDescent="0.3">
      <c r="A759" s="270" t="str">
        <f>A720</f>
        <v xml:space="preserve"> кп Горные Ключи» В.В. Юшкова</v>
      </c>
      <c r="B759" s="270"/>
      <c r="C759" s="270"/>
      <c r="D759" s="270"/>
      <c r="E759" s="270"/>
      <c r="F759" s="270"/>
      <c r="G759" s="270"/>
      <c r="H759" s="270"/>
      <c r="I759" s="270"/>
      <c r="J759" s="270"/>
      <c r="K759" s="270"/>
      <c r="L759" s="1"/>
      <c r="M759" s="270" t="str">
        <f>A759</f>
        <v xml:space="preserve"> кп Горные Ключи» В.В. Юшкова</v>
      </c>
      <c r="N759" s="270"/>
      <c r="O759" s="270"/>
      <c r="P759" s="270"/>
      <c r="Q759" s="270"/>
      <c r="R759" s="270"/>
      <c r="S759" s="270"/>
    </row>
    <row r="760" spans="1:20" ht="15.6" x14ac:dyDescent="0.3">
      <c r="A760" s="270" t="str">
        <f>A721</f>
        <v xml:space="preserve">                                                       ____________</v>
      </c>
      <c r="B760" s="270"/>
      <c r="C760" s="270"/>
      <c r="D760" s="270"/>
      <c r="E760" s="270"/>
      <c r="F760" s="270"/>
      <c r="G760" s="270"/>
      <c r="H760" s="270"/>
      <c r="I760" s="270"/>
      <c r="J760" s="270"/>
      <c r="K760" s="270"/>
      <c r="L760" s="3"/>
      <c r="M760" s="270" t="str">
        <f>A760</f>
        <v xml:space="preserve">                                                       ____________</v>
      </c>
      <c r="N760" s="270"/>
      <c r="O760" s="270"/>
      <c r="P760" s="270"/>
      <c r="Q760" s="270"/>
      <c r="R760" s="270"/>
      <c r="S760" s="270"/>
    </row>
    <row r="761" spans="1:20" ht="15.6" x14ac:dyDescent="0.3">
      <c r="A761" s="294"/>
      <c r="B761" s="294"/>
      <c r="C761" s="294"/>
      <c r="D761" s="294"/>
      <c r="E761" s="294"/>
      <c r="F761" s="294"/>
      <c r="G761" s="294"/>
      <c r="H761" s="294"/>
      <c r="I761" s="294"/>
      <c r="J761" s="294"/>
      <c r="K761" s="294"/>
      <c r="L761" s="2"/>
      <c r="M761" s="294"/>
      <c r="N761" s="294"/>
      <c r="O761" s="294"/>
      <c r="P761" s="294"/>
      <c r="Q761" s="294"/>
      <c r="R761" s="294"/>
      <c r="S761" s="294"/>
    </row>
    <row r="762" spans="1:20" ht="15.6" x14ac:dyDescent="0.3">
      <c r="A762" s="294" t="str">
        <f>A723</f>
        <v>Меню на</v>
      </c>
      <c r="B762" s="294"/>
      <c r="C762" s="294"/>
      <c r="D762" s="294"/>
      <c r="E762" s="294"/>
      <c r="F762" s="294"/>
      <c r="G762" s="294"/>
      <c r="H762" s="294"/>
      <c r="I762" s="294"/>
      <c r="J762" s="294"/>
      <c r="K762" s="294"/>
      <c r="L762" s="2"/>
      <c r="M762" s="294" t="str">
        <f>A762</f>
        <v>Меню на</v>
      </c>
      <c r="N762" s="294"/>
      <c r="O762" s="294"/>
      <c r="P762" s="294"/>
      <c r="Q762" s="294"/>
      <c r="R762" s="294"/>
      <c r="S762" s="294"/>
    </row>
    <row r="763" spans="1:20" ht="15.6" x14ac:dyDescent="0.3">
      <c r="A763" s="294" t="str">
        <f>A724</f>
        <v xml:space="preserve">            «____» ___________ 202___г </v>
      </c>
      <c r="B763" s="294"/>
      <c r="C763" s="294"/>
      <c r="D763" s="294"/>
      <c r="E763" s="294"/>
      <c r="F763" s="294"/>
      <c r="G763" s="294"/>
      <c r="H763" s="294"/>
      <c r="I763" s="294"/>
      <c r="J763" s="294"/>
      <c r="K763" s="294"/>
      <c r="L763" s="3"/>
      <c r="M763" s="294" t="str">
        <f>A763</f>
        <v xml:space="preserve">            «____» ___________ 202___г </v>
      </c>
      <c r="N763" s="294"/>
      <c r="O763" s="294"/>
      <c r="P763" s="294"/>
      <c r="Q763" s="294"/>
      <c r="R763" s="294"/>
      <c r="S763" s="294"/>
    </row>
    <row r="764" spans="1:20" x14ac:dyDescent="0.3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4"/>
      <c r="L764" s="4"/>
      <c r="M764" s="233"/>
      <c r="N764" s="233"/>
      <c r="O764" s="233"/>
      <c r="P764" s="233"/>
      <c r="Q764" s="233"/>
      <c r="R764" s="233"/>
      <c r="S764" s="233"/>
    </row>
    <row r="765" spans="1:20" ht="21" thickBot="1" x14ac:dyDescent="0.35">
      <c r="A765" s="234" t="s">
        <v>168</v>
      </c>
      <c r="B765" s="234"/>
      <c r="C765" s="234"/>
      <c r="D765" s="234"/>
      <c r="E765" s="234"/>
      <c r="F765" s="234"/>
      <c r="G765" s="234"/>
      <c r="H765" s="234"/>
      <c r="I765" s="234"/>
      <c r="J765" s="234"/>
      <c r="K765" s="16"/>
      <c r="L765" s="9"/>
      <c r="M765" s="234" t="s">
        <v>169</v>
      </c>
      <c r="N765" s="234"/>
      <c r="O765" s="234"/>
      <c r="P765" s="234"/>
      <c r="Q765" s="234"/>
      <c r="R765" s="234"/>
      <c r="S765" s="234"/>
    </row>
    <row r="766" spans="1:20" ht="19.5" customHeight="1" thickBot="1" x14ac:dyDescent="0.35">
      <c r="A766" s="235" t="s">
        <v>1</v>
      </c>
      <c r="B766" s="237" t="s">
        <v>4</v>
      </c>
      <c r="C766" s="238"/>
      <c r="D766" s="238"/>
      <c r="E766" s="239"/>
      <c r="F766" s="235" t="s">
        <v>2</v>
      </c>
      <c r="G766" s="243" t="s">
        <v>33</v>
      </c>
      <c r="H766" s="244"/>
      <c r="I766" s="245"/>
      <c r="J766" s="246" t="s">
        <v>3</v>
      </c>
      <c r="K766" s="285" t="s">
        <v>34</v>
      </c>
      <c r="L766" s="9"/>
      <c r="M766" s="287" t="s">
        <v>1</v>
      </c>
      <c r="N766" s="289" t="s">
        <v>4</v>
      </c>
      <c r="O766" s="246" t="s">
        <v>2</v>
      </c>
      <c r="P766" s="243" t="s">
        <v>33</v>
      </c>
      <c r="Q766" s="244"/>
      <c r="R766" s="245"/>
      <c r="S766" s="289" t="s">
        <v>3</v>
      </c>
      <c r="T766" s="278" t="s">
        <v>34</v>
      </c>
    </row>
    <row r="767" spans="1:20" ht="21.75" customHeight="1" thickBot="1" x14ac:dyDescent="0.35">
      <c r="A767" s="236"/>
      <c r="B767" s="240"/>
      <c r="C767" s="241"/>
      <c r="D767" s="241"/>
      <c r="E767" s="242"/>
      <c r="F767" s="236"/>
      <c r="G767" s="31" t="s">
        <v>30</v>
      </c>
      <c r="H767" s="31" t="s">
        <v>31</v>
      </c>
      <c r="I767" s="31" t="s">
        <v>32</v>
      </c>
      <c r="J767" s="247"/>
      <c r="K767" s="286"/>
      <c r="L767" s="10"/>
      <c r="M767" s="288"/>
      <c r="N767" s="290"/>
      <c r="O767" s="247"/>
      <c r="P767" s="30" t="str">
        <f>G767</f>
        <v>Б</v>
      </c>
      <c r="Q767" s="30" t="str">
        <f>H767</f>
        <v>Ж</v>
      </c>
      <c r="R767" s="32" t="str">
        <f>I767</f>
        <v>У</v>
      </c>
      <c r="S767" s="290"/>
      <c r="T767" s="279"/>
    </row>
    <row r="768" spans="1:20" ht="46.8" x14ac:dyDescent="0.3">
      <c r="A768" s="44" t="s">
        <v>5</v>
      </c>
      <c r="B768" s="280" t="s">
        <v>142</v>
      </c>
      <c r="C768" s="280"/>
      <c r="D768" s="280"/>
      <c r="E768" s="280"/>
      <c r="F768" s="40">
        <v>130</v>
      </c>
      <c r="G768" s="40">
        <v>2.56</v>
      </c>
      <c r="H768" s="17">
        <v>7.26</v>
      </c>
      <c r="I768" s="40">
        <v>14.55</v>
      </c>
      <c r="J768" s="17">
        <v>155.79</v>
      </c>
      <c r="K768" s="79" t="s">
        <v>60</v>
      </c>
      <c r="L768" s="11"/>
      <c r="M768" s="63" t="s">
        <v>5</v>
      </c>
      <c r="N768" s="64" t="str">
        <f>B768</f>
        <v>Каша молочная жидкая пшеничная</v>
      </c>
      <c r="O768" s="68">
        <v>150</v>
      </c>
      <c r="P768" s="67">
        <v>2.84</v>
      </c>
      <c r="Q768" s="68">
        <v>8.69</v>
      </c>
      <c r="R768" s="67">
        <v>16.260000000000002</v>
      </c>
      <c r="S768" s="68">
        <v>182.1</v>
      </c>
      <c r="T768" s="83" t="str">
        <f>K768</f>
        <v>7.4</v>
      </c>
    </row>
    <row r="769" spans="1:20" ht="25.5" customHeight="1" x14ac:dyDescent="0.3">
      <c r="A769" s="45"/>
      <c r="B769" s="281" t="s">
        <v>6</v>
      </c>
      <c r="C769" s="281"/>
      <c r="D769" s="281"/>
      <c r="E769" s="281"/>
      <c r="F769" s="18">
        <v>150</v>
      </c>
      <c r="G769" s="18">
        <v>2E-3</v>
      </c>
      <c r="H769" s="33"/>
      <c r="I769" s="18">
        <v>5.2709999999999999</v>
      </c>
      <c r="J769" s="33">
        <v>21.507999999999999</v>
      </c>
      <c r="K769" s="80" t="s">
        <v>48</v>
      </c>
      <c r="L769" s="12"/>
      <c r="M769" s="45"/>
      <c r="N769" s="65" t="str">
        <f>B769</f>
        <v>Чай с сахаром</v>
      </c>
      <c r="O769" s="18">
        <v>180</v>
      </c>
      <c r="P769" s="33">
        <v>2E-3</v>
      </c>
      <c r="Q769" s="18"/>
      <c r="R769" s="33" t="s">
        <v>50</v>
      </c>
      <c r="S769" s="18">
        <v>28.841999999999999</v>
      </c>
      <c r="T769" s="84" t="str">
        <f>K769</f>
        <v>7.43</v>
      </c>
    </row>
    <row r="770" spans="1:20" ht="24" customHeight="1" thickBot="1" x14ac:dyDescent="0.35">
      <c r="A770" s="45"/>
      <c r="B770" s="281" t="s">
        <v>14</v>
      </c>
      <c r="C770" s="281"/>
      <c r="D770" s="281"/>
      <c r="E770" s="281"/>
      <c r="F770" s="18">
        <v>30</v>
      </c>
      <c r="G770" s="18">
        <v>2.25</v>
      </c>
      <c r="H770" s="33">
        <v>0.87</v>
      </c>
      <c r="I770" s="18">
        <v>15.27</v>
      </c>
      <c r="J770" s="101">
        <v>79.2</v>
      </c>
      <c r="K770" s="80" t="s">
        <v>37</v>
      </c>
      <c r="L770" s="12"/>
      <c r="M770" s="45"/>
      <c r="N770" s="65" t="str">
        <f>B770</f>
        <v>Батон  (пшеничный)</v>
      </c>
      <c r="O770" s="18">
        <v>40</v>
      </c>
      <c r="P770" s="33">
        <v>3</v>
      </c>
      <c r="Q770" s="18">
        <v>1.1599999999999999</v>
      </c>
      <c r="R770" s="33">
        <v>20.36</v>
      </c>
      <c r="S770" s="18">
        <v>105.6</v>
      </c>
      <c r="T770" s="84" t="str">
        <f>K770</f>
        <v>7.8.2</v>
      </c>
    </row>
    <row r="771" spans="1:20" ht="16.2" hidden="1" thickBot="1" x14ac:dyDescent="0.35">
      <c r="A771" s="45"/>
      <c r="B771" s="282"/>
      <c r="C771" s="283"/>
      <c r="D771" s="283"/>
      <c r="E771" s="284"/>
      <c r="F771" s="18"/>
      <c r="G771" s="18"/>
      <c r="H771" s="33"/>
      <c r="I771" s="18"/>
      <c r="J771" s="101"/>
      <c r="K771" s="80"/>
      <c r="L771" s="12"/>
      <c r="M771" s="45"/>
      <c r="N771" s="65">
        <f>B771</f>
        <v>0</v>
      </c>
      <c r="O771" s="18"/>
      <c r="P771" s="33"/>
      <c r="Q771" s="18"/>
      <c r="R771" s="33"/>
      <c r="S771" s="18"/>
      <c r="T771" s="84">
        <f>K771</f>
        <v>0</v>
      </c>
    </row>
    <row r="772" spans="1:20" ht="16.2" hidden="1" thickBot="1" x14ac:dyDescent="0.35">
      <c r="A772" s="46"/>
      <c r="B772" s="282"/>
      <c r="C772" s="283"/>
      <c r="D772" s="283"/>
      <c r="E772" s="284"/>
      <c r="F772" s="41"/>
      <c r="G772" s="48"/>
      <c r="H772" s="34"/>
      <c r="I772" s="48"/>
      <c r="J772" s="47"/>
      <c r="K772" s="81"/>
      <c r="L772" s="12"/>
      <c r="M772" s="46"/>
      <c r="N772" s="66">
        <f>B772</f>
        <v>0</v>
      </c>
      <c r="O772" s="48"/>
      <c r="P772" s="34"/>
      <c r="Q772" s="48"/>
      <c r="R772" s="34"/>
      <c r="S772" s="48"/>
      <c r="T772" s="85">
        <f>K772</f>
        <v>0</v>
      </c>
    </row>
    <row r="773" spans="1:20" ht="21.75" customHeight="1" thickBot="1" x14ac:dyDescent="0.35">
      <c r="A773" s="272" t="s">
        <v>8</v>
      </c>
      <c r="B773" s="273"/>
      <c r="C773" s="273"/>
      <c r="D773" s="273"/>
      <c r="E773" s="274"/>
      <c r="F773" s="50">
        <f>SUM(F768:F772)</f>
        <v>310</v>
      </c>
      <c r="G773" s="42">
        <f>SUM(G768:G772)</f>
        <v>4.8119999999999994</v>
      </c>
      <c r="H773" s="42">
        <f>SUM(H768:H772)</f>
        <v>8.129999999999999</v>
      </c>
      <c r="I773" s="42">
        <f>SUM(I768:I772)</f>
        <v>35.091000000000001</v>
      </c>
      <c r="J773" s="49">
        <f>SUM(J768:J772)</f>
        <v>256.49799999999999</v>
      </c>
      <c r="K773" s="21"/>
      <c r="L773" s="13"/>
      <c r="M773" s="272" t="s">
        <v>8</v>
      </c>
      <c r="N773" s="274"/>
      <c r="O773" s="42">
        <f>SUM(O768:O772)</f>
        <v>370</v>
      </c>
      <c r="P773" s="50">
        <f>SUM(P768:P772)</f>
        <v>5.8419999999999996</v>
      </c>
      <c r="Q773" s="42">
        <f>SUM(Q768:Q772)</f>
        <v>9.85</v>
      </c>
      <c r="R773" s="103">
        <f>SUM(R768:R772)</f>
        <v>36.620000000000005</v>
      </c>
      <c r="S773" s="35">
        <f>SUM(S768:S772)</f>
        <v>316.54200000000003</v>
      </c>
      <c r="T773" s="86"/>
    </row>
    <row r="774" spans="1:20" ht="32.25" customHeight="1" thickBot="1" x14ac:dyDescent="0.35">
      <c r="A774" s="62" t="s">
        <v>9</v>
      </c>
      <c r="B774" s="275" t="s">
        <v>22</v>
      </c>
      <c r="C774" s="276"/>
      <c r="D774" s="276"/>
      <c r="E774" s="277"/>
      <c r="F774" s="43">
        <v>100</v>
      </c>
      <c r="G774" s="43">
        <v>0.2</v>
      </c>
      <c r="H774" s="36"/>
      <c r="I774" s="43">
        <v>5.99</v>
      </c>
      <c r="J774" s="36">
        <v>24.62</v>
      </c>
      <c r="K774" s="82" t="s">
        <v>40</v>
      </c>
      <c r="L774" s="11"/>
      <c r="M774" s="69" t="s">
        <v>9</v>
      </c>
      <c r="N774" s="70" t="str">
        <f>B774</f>
        <v>Напиток из плодов шиповника</v>
      </c>
      <c r="O774" s="43">
        <v>100</v>
      </c>
      <c r="P774" s="43">
        <v>0.28000000000000003</v>
      </c>
      <c r="Q774" s="71"/>
      <c r="R774" s="43">
        <v>9.19</v>
      </c>
      <c r="S774" s="43">
        <v>29.68</v>
      </c>
      <c r="T774" s="119" t="s">
        <v>52</v>
      </c>
    </row>
    <row r="775" spans="1:20" ht="16.2" thickBot="1" x14ac:dyDescent="0.35">
      <c r="A775" s="8"/>
      <c r="B775" s="267"/>
      <c r="C775" s="267"/>
      <c r="D775" s="267"/>
      <c r="E775" s="268"/>
      <c r="F775" s="20"/>
      <c r="G775" s="20"/>
      <c r="H775" s="2"/>
      <c r="I775" s="14"/>
      <c r="J775" s="14"/>
      <c r="K775" s="22"/>
      <c r="L775" s="5"/>
      <c r="M775" s="8"/>
      <c r="N775" s="23"/>
      <c r="O775" s="23"/>
      <c r="P775" s="24"/>
      <c r="Q775" s="24"/>
      <c r="R775" s="24"/>
      <c r="S775" s="14"/>
      <c r="T775" s="118"/>
    </row>
    <row r="776" spans="1:20" ht="21.75" customHeight="1" thickBot="1" x14ac:dyDescent="0.35">
      <c r="A776" s="248" t="s">
        <v>10</v>
      </c>
      <c r="B776" s="258"/>
      <c r="C776" s="258"/>
      <c r="D776" s="258"/>
      <c r="E776" s="249"/>
      <c r="F776" s="52">
        <f>SUM(F774:F775)</f>
        <v>100</v>
      </c>
      <c r="G776" s="27">
        <f>SUM(G774:G775)</f>
        <v>0.2</v>
      </c>
      <c r="H776" s="27"/>
      <c r="I776" s="53">
        <f>SUM(I774:I775)</f>
        <v>5.99</v>
      </c>
      <c r="J776" s="53">
        <f>SUM(J774:J775)</f>
        <v>24.62</v>
      </c>
      <c r="K776" s="27"/>
      <c r="L776" s="3"/>
      <c r="M776" s="248" t="s">
        <v>10</v>
      </c>
      <c r="N776" s="258"/>
      <c r="O776" s="15">
        <f>SUM(O774:O775)</f>
        <v>100</v>
      </c>
      <c r="P776" s="27">
        <f>SUM(P774:P775)</f>
        <v>0.28000000000000003</v>
      </c>
      <c r="Q776" s="37"/>
      <c r="R776" s="27">
        <f>SUM(R774:R775)</f>
        <v>9.19</v>
      </c>
      <c r="S776" s="37">
        <f>SUM(S774:S775)</f>
        <v>29.68</v>
      </c>
      <c r="T776" s="86"/>
    </row>
    <row r="777" spans="1:20" ht="29.25" customHeight="1" x14ac:dyDescent="0.3">
      <c r="A777" s="59" t="s">
        <v>15</v>
      </c>
      <c r="B777" s="266" t="s">
        <v>23</v>
      </c>
      <c r="C777" s="267"/>
      <c r="D777" s="267"/>
      <c r="E777" s="268"/>
      <c r="F777" s="25">
        <v>30</v>
      </c>
      <c r="G777" s="25">
        <v>0.64300000000000002</v>
      </c>
      <c r="H777" s="25">
        <v>3.0070000000000001</v>
      </c>
      <c r="I777" s="56">
        <v>3.306</v>
      </c>
      <c r="J777" s="25">
        <v>42.706000000000003</v>
      </c>
      <c r="K777" s="89" t="s">
        <v>41</v>
      </c>
      <c r="L777" s="5"/>
      <c r="M777" s="72" t="s">
        <v>15</v>
      </c>
      <c r="N777" s="73" t="str">
        <f t="shared" ref="N777:N784" si="34">B777</f>
        <v>Салат из белокачанной капусты с морковью</v>
      </c>
      <c r="O777" s="77">
        <v>40</v>
      </c>
      <c r="P777" s="77">
        <v>0.81799999999999995</v>
      </c>
      <c r="Q777" s="76">
        <v>5.9880000000000004</v>
      </c>
      <c r="R777" s="77">
        <v>5.383</v>
      </c>
      <c r="S777" s="77">
        <v>78.36</v>
      </c>
      <c r="T777" s="83" t="str">
        <f>K777</f>
        <v>1.48</v>
      </c>
    </row>
    <row r="778" spans="1:20" ht="30.75" customHeight="1" x14ac:dyDescent="0.3">
      <c r="A778" s="60"/>
      <c r="B778" s="252" t="s">
        <v>170</v>
      </c>
      <c r="C778" s="253"/>
      <c r="D778" s="253"/>
      <c r="E778" s="254"/>
      <c r="F778" s="19">
        <v>150</v>
      </c>
      <c r="G778" s="97">
        <v>5</v>
      </c>
      <c r="H778" s="97">
        <v>4.8</v>
      </c>
      <c r="I778" s="98">
        <v>21.9</v>
      </c>
      <c r="J778" s="96">
        <v>153.19999999999999</v>
      </c>
      <c r="K778" s="90" t="s">
        <v>171</v>
      </c>
      <c r="L778" s="3"/>
      <c r="M778" s="28"/>
      <c r="N778" s="74" t="str">
        <f t="shared" si="34"/>
        <v>Суп капртофельный с крупой (гречка), с говядиной тушеной (консерва)</v>
      </c>
      <c r="O778" s="19">
        <v>180</v>
      </c>
      <c r="P778" s="19">
        <v>7.3</v>
      </c>
      <c r="Q778" s="39">
        <v>6.1</v>
      </c>
      <c r="R778" s="19">
        <v>26.3</v>
      </c>
      <c r="S778" s="19">
        <v>188.2</v>
      </c>
      <c r="T778" s="83" t="str">
        <f>K778</f>
        <v>2.13.4</v>
      </c>
    </row>
    <row r="779" spans="1:20" ht="33" customHeight="1" x14ac:dyDescent="0.3">
      <c r="A779" s="60"/>
      <c r="B779" s="252" t="s">
        <v>172</v>
      </c>
      <c r="C779" s="253"/>
      <c r="D779" s="253"/>
      <c r="E779" s="254"/>
      <c r="F779" s="19">
        <v>50</v>
      </c>
      <c r="G779" s="97">
        <v>9.7100000000000009</v>
      </c>
      <c r="H779" s="97">
        <v>7.34</v>
      </c>
      <c r="I779" s="98">
        <v>5.15</v>
      </c>
      <c r="J779" s="96">
        <v>97.57</v>
      </c>
      <c r="K779" s="90" t="s">
        <v>173</v>
      </c>
      <c r="L779" s="6"/>
      <c r="M779" s="28"/>
      <c r="N779" s="74" t="str">
        <f t="shared" si="34"/>
        <v>Оладьи из печени в соусе</v>
      </c>
      <c r="O779" s="19">
        <v>70</v>
      </c>
      <c r="P779" s="19">
        <v>14.14</v>
      </c>
      <c r="Q779" s="39">
        <v>10.08</v>
      </c>
      <c r="R779" s="19">
        <v>10.94</v>
      </c>
      <c r="S779" s="19">
        <v>189.17</v>
      </c>
      <c r="T779" s="95" t="str">
        <f t="shared" ref="T779:T784" si="35">K779</f>
        <v>3.56</v>
      </c>
    </row>
    <row r="780" spans="1:20" ht="46.8" x14ac:dyDescent="0.3">
      <c r="A780" s="60"/>
      <c r="B780" s="252" t="s">
        <v>103</v>
      </c>
      <c r="C780" s="253"/>
      <c r="D780" s="253"/>
      <c r="E780" s="254"/>
      <c r="F780" s="19">
        <v>25</v>
      </c>
      <c r="G780" s="124">
        <v>0.37</v>
      </c>
      <c r="H780" s="124">
        <v>0.95</v>
      </c>
      <c r="I780" s="125">
        <v>1.42</v>
      </c>
      <c r="J780" s="124">
        <v>13.14</v>
      </c>
      <c r="K780" s="90" t="s">
        <v>106</v>
      </c>
      <c r="L780" s="6"/>
      <c r="M780" s="28"/>
      <c r="N780" s="74" t="str">
        <f t="shared" si="34"/>
        <v>Соус сметанный</v>
      </c>
      <c r="O780" s="19">
        <v>30</v>
      </c>
      <c r="P780" s="19">
        <v>0.64</v>
      </c>
      <c r="Q780" s="39">
        <v>1.32</v>
      </c>
      <c r="R780" s="19">
        <v>2.83</v>
      </c>
      <c r="S780" s="19">
        <v>22.3</v>
      </c>
      <c r="T780" s="95" t="str">
        <f t="shared" si="35"/>
        <v>5.9</v>
      </c>
    </row>
    <row r="781" spans="1:20" ht="46.8" x14ac:dyDescent="0.3">
      <c r="A781" s="60"/>
      <c r="B781" s="252" t="s">
        <v>112</v>
      </c>
      <c r="C781" s="253"/>
      <c r="D781" s="253"/>
      <c r="E781" s="254"/>
      <c r="F781" s="19">
        <v>110</v>
      </c>
      <c r="G781" s="97">
        <v>3</v>
      </c>
      <c r="H781" s="97">
        <v>3.8</v>
      </c>
      <c r="I781" s="98">
        <v>20.9</v>
      </c>
      <c r="J781" s="19">
        <v>129.30000000000001</v>
      </c>
      <c r="K781" s="90" t="s">
        <v>121</v>
      </c>
      <c r="L781" s="6"/>
      <c r="M781" s="60"/>
      <c r="N781" s="74" t="str">
        <f t="shared" si="34"/>
        <v>Пюре картофельное</v>
      </c>
      <c r="O781" s="19">
        <v>130</v>
      </c>
      <c r="P781" s="19">
        <v>3.6</v>
      </c>
      <c r="Q781" s="39">
        <v>4.7</v>
      </c>
      <c r="R781" s="19">
        <v>24.7</v>
      </c>
      <c r="S781" s="19">
        <v>155.19999999999999</v>
      </c>
      <c r="T781" s="95" t="str">
        <f t="shared" si="35"/>
        <v>4.9</v>
      </c>
    </row>
    <row r="782" spans="1:20" ht="27.75" customHeight="1" x14ac:dyDescent="0.3">
      <c r="A782" s="60"/>
      <c r="B782" s="252" t="s">
        <v>57</v>
      </c>
      <c r="C782" s="253"/>
      <c r="D782" s="253"/>
      <c r="E782" s="254"/>
      <c r="F782" s="19">
        <v>150</v>
      </c>
      <c r="G782" s="97">
        <v>0.25</v>
      </c>
      <c r="H782" s="97"/>
      <c r="I782" s="98">
        <v>9.81</v>
      </c>
      <c r="J782" s="19">
        <v>40.22</v>
      </c>
      <c r="K782" s="90" t="s">
        <v>58</v>
      </c>
      <c r="L782" s="6"/>
      <c r="M782" s="28"/>
      <c r="N782" s="74" t="str">
        <f t="shared" si="34"/>
        <v>Компот из сухофруктов</v>
      </c>
      <c r="O782" s="19">
        <v>130</v>
      </c>
      <c r="P782" s="19">
        <v>0.31</v>
      </c>
      <c r="Q782" s="39"/>
      <c r="R782" s="19">
        <v>12.63</v>
      </c>
      <c r="S782" s="19">
        <v>44.54</v>
      </c>
      <c r="T782" s="95" t="str">
        <f t="shared" si="35"/>
        <v>8.2</v>
      </c>
    </row>
    <row r="783" spans="1:20" ht="27" customHeight="1" x14ac:dyDescent="0.3">
      <c r="A783" s="60"/>
      <c r="B783" s="252" t="s">
        <v>16</v>
      </c>
      <c r="C783" s="253"/>
      <c r="D783" s="253"/>
      <c r="E783" s="254"/>
      <c r="F783" s="19">
        <v>30</v>
      </c>
      <c r="G783" s="97">
        <v>2.4300000000000002</v>
      </c>
      <c r="H783" s="97">
        <v>0.3</v>
      </c>
      <c r="I783" s="98">
        <v>14.64</v>
      </c>
      <c r="J783" s="19">
        <v>72.599999999999994</v>
      </c>
      <c r="K783" s="90" t="s">
        <v>37</v>
      </c>
      <c r="L783" s="6"/>
      <c r="M783" s="60"/>
      <c r="N783" s="74" t="str">
        <f t="shared" si="34"/>
        <v>Хлеб пшеничный</v>
      </c>
      <c r="O783" s="19">
        <v>40</v>
      </c>
      <c r="P783" s="19">
        <v>3.24</v>
      </c>
      <c r="Q783" s="39">
        <v>0.4</v>
      </c>
      <c r="R783" s="19">
        <v>16.52</v>
      </c>
      <c r="S783" s="19">
        <v>96.8</v>
      </c>
      <c r="T783" s="95" t="str">
        <f t="shared" si="35"/>
        <v>7.8.2</v>
      </c>
    </row>
    <row r="784" spans="1:20" ht="26.25" customHeight="1" thickBot="1" x14ac:dyDescent="0.35">
      <c r="A784" s="61"/>
      <c r="B784" s="255" t="s">
        <v>29</v>
      </c>
      <c r="C784" s="256"/>
      <c r="D784" s="256"/>
      <c r="E784" s="257"/>
      <c r="F784" s="115">
        <v>30</v>
      </c>
      <c r="G784" s="99">
        <v>3.9</v>
      </c>
      <c r="H784" s="99">
        <v>0.9</v>
      </c>
      <c r="I784" s="100">
        <v>12</v>
      </c>
      <c r="J784" s="78">
        <v>75</v>
      </c>
      <c r="K784" s="90" t="s">
        <v>37</v>
      </c>
      <c r="L784" s="6"/>
      <c r="M784" s="29"/>
      <c r="N784" s="75" t="str">
        <f t="shared" si="34"/>
        <v>Хлеб ржаной</v>
      </c>
      <c r="O784" s="78">
        <v>40</v>
      </c>
      <c r="P784" s="108">
        <v>5.2</v>
      </c>
      <c r="Q784" s="109">
        <v>1.2</v>
      </c>
      <c r="R784" s="108">
        <v>16</v>
      </c>
      <c r="S784" s="110">
        <v>100</v>
      </c>
      <c r="T784" s="95" t="str">
        <f t="shared" si="35"/>
        <v>7.8.2</v>
      </c>
    </row>
    <row r="785" spans="1:20" ht="21" customHeight="1" thickBot="1" x14ac:dyDescent="0.35">
      <c r="A785" s="248" t="s">
        <v>11</v>
      </c>
      <c r="B785" s="258"/>
      <c r="C785" s="258"/>
      <c r="D785" s="258"/>
      <c r="E785" s="249"/>
      <c r="F785" s="55">
        <f>SUM(F777:F784)</f>
        <v>575</v>
      </c>
      <c r="G785" s="52">
        <f>SUM(G777:G784)</f>
        <v>25.302999999999997</v>
      </c>
      <c r="H785" s="27">
        <f>SUM(H777:H784)</f>
        <v>21.097000000000001</v>
      </c>
      <c r="I785" s="53">
        <f>SUM(I777:I784)</f>
        <v>89.126000000000005</v>
      </c>
      <c r="J785" s="37">
        <f>SUM(J777:J784)</f>
        <v>623.73599999999999</v>
      </c>
      <c r="K785" s="92"/>
      <c r="L785" s="6"/>
      <c r="M785" s="248" t="s">
        <v>11</v>
      </c>
      <c r="N785" s="259"/>
      <c r="O785" s="37">
        <f>SUM(O777:O784)</f>
        <v>660</v>
      </c>
      <c r="P785" s="27">
        <f>SUM(P777:P784)</f>
        <v>35.248000000000005</v>
      </c>
      <c r="Q785" s="37">
        <f>SUM(Q777:Q784)</f>
        <v>29.787999999999997</v>
      </c>
      <c r="R785" s="27">
        <f>SUM(R777:R784)</f>
        <v>115.30299999999998</v>
      </c>
      <c r="S785" s="37">
        <f>SUM(S777:S784)</f>
        <v>874.56999999999994</v>
      </c>
      <c r="T785" s="86"/>
    </row>
    <row r="786" spans="1:20" ht="93.6" x14ac:dyDescent="0.3">
      <c r="A786" s="72" t="s">
        <v>12</v>
      </c>
      <c r="B786" s="260" t="s">
        <v>174</v>
      </c>
      <c r="C786" s="261"/>
      <c r="D786" s="261"/>
      <c r="E786" s="262"/>
      <c r="F786" s="77">
        <v>88</v>
      </c>
      <c r="G786" s="77">
        <v>1.43</v>
      </c>
      <c r="H786" s="113">
        <v>1.58</v>
      </c>
      <c r="I786" s="77">
        <v>21.28</v>
      </c>
      <c r="J786" s="113">
        <v>102.82</v>
      </c>
      <c r="K786" s="114" t="s">
        <v>175</v>
      </c>
      <c r="L786" s="5"/>
      <c r="M786" s="72" t="str">
        <f>A786</f>
        <v>Полдник</v>
      </c>
      <c r="N786" s="73" t="str">
        <f>B786</f>
        <v>Сладкий плов с сухофруктами</v>
      </c>
      <c r="O786" s="77">
        <v>118</v>
      </c>
      <c r="P786" s="51">
        <v>1.71</v>
      </c>
      <c r="Q786" s="76">
        <v>2.33</v>
      </c>
      <c r="R786" s="51">
        <v>26.32</v>
      </c>
      <c r="S786" s="77">
        <v>130.11000000000001</v>
      </c>
      <c r="T786" s="83" t="str">
        <f>K786</f>
        <v>4.17.4</v>
      </c>
    </row>
    <row r="787" spans="1:20" ht="15.6" hidden="1" x14ac:dyDescent="0.3">
      <c r="A787" s="111"/>
      <c r="B787" s="263"/>
      <c r="C787" s="264"/>
      <c r="D787" s="264"/>
      <c r="E787" s="265"/>
      <c r="F787" s="20"/>
      <c r="G787" s="20"/>
      <c r="H787" s="2"/>
      <c r="I787" s="20"/>
      <c r="J787" s="2"/>
      <c r="K787" s="89"/>
      <c r="L787" s="5"/>
      <c r="M787" s="112"/>
      <c r="N787" s="73">
        <f>B787</f>
        <v>0</v>
      </c>
      <c r="O787" s="51"/>
      <c r="P787" s="51"/>
      <c r="Q787" s="76"/>
      <c r="R787" s="51"/>
      <c r="S787" s="51"/>
      <c r="T787" s="83">
        <f>K787</f>
        <v>0</v>
      </c>
    </row>
    <row r="788" spans="1:20" ht="63" thickBot="1" x14ac:dyDescent="0.35">
      <c r="A788" s="60"/>
      <c r="B788" s="281" t="s">
        <v>6</v>
      </c>
      <c r="C788" s="281"/>
      <c r="D788" s="281"/>
      <c r="E788" s="281"/>
      <c r="F788" s="18">
        <v>150</v>
      </c>
      <c r="G788" s="18">
        <v>2E-3</v>
      </c>
      <c r="H788" s="33"/>
      <c r="I788" s="18">
        <v>5.2709999999999999</v>
      </c>
      <c r="J788" s="33">
        <v>21.507999999999999</v>
      </c>
      <c r="K788" s="80" t="s">
        <v>48</v>
      </c>
      <c r="L788" s="6"/>
      <c r="M788" s="60"/>
      <c r="N788" s="74" t="str">
        <f>B788</f>
        <v>Чай с сахаром</v>
      </c>
      <c r="O788" s="19">
        <v>180</v>
      </c>
      <c r="P788" s="33">
        <v>2E-3</v>
      </c>
      <c r="Q788" s="18"/>
      <c r="R788" s="33" t="s">
        <v>50</v>
      </c>
      <c r="S788" s="18">
        <v>28.841999999999999</v>
      </c>
      <c r="T788" s="83" t="str">
        <f>K788</f>
        <v>7.43</v>
      </c>
    </row>
    <row r="789" spans="1:20" ht="24.75" hidden="1" customHeight="1" x14ac:dyDescent="0.3">
      <c r="A789" s="60"/>
      <c r="B789" s="295"/>
      <c r="C789" s="295"/>
      <c r="D789" s="295"/>
      <c r="E789" s="295"/>
      <c r="F789" s="19"/>
      <c r="G789" s="19"/>
      <c r="H789" s="39"/>
      <c r="I789" s="19"/>
      <c r="J789" s="39"/>
      <c r="K789" s="90"/>
      <c r="L789" s="6"/>
      <c r="M789" s="60"/>
      <c r="N789" s="74">
        <f>B789</f>
        <v>0</v>
      </c>
      <c r="O789" s="19"/>
      <c r="P789" s="19"/>
      <c r="Q789" s="39"/>
      <c r="R789" s="19"/>
      <c r="S789" s="19"/>
      <c r="T789" s="83">
        <f>K789</f>
        <v>0</v>
      </c>
    </row>
    <row r="790" spans="1:20" ht="16.2" hidden="1" thickBot="1" x14ac:dyDescent="0.35">
      <c r="A790" s="61"/>
      <c r="B790" s="291"/>
      <c r="C790" s="292"/>
      <c r="D790" s="292"/>
      <c r="E790" s="293"/>
      <c r="F790" s="26"/>
      <c r="G790" s="54"/>
      <c r="H790" s="58"/>
      <c r="I790" s="54"/>
      <c r="J790" s="57"/>
      <c r="K790" s="93"/>
      <c r="L790" s="6"/>
      <c r="M790" s="61"/>
      <c r="N790" s="75"/>
      <c r="O790" s="61"/>
      <c r="P790" s="61"/>
      <c r="Q790" s="75"/>
      <c r="R790" s="61"/>
      <c r="S790" s="78"/>
      <c r="T790" s="83">
        <f>K790</f>
        <v>0</v>
      </c>
    </row>
    <row r="791" spans="1:20" ht="21.75" customHeight="1" thickBot="1" x14ac:dyDescent="0.35">
      <c r="A791" s="248" t="s">
        <v>13</v>
      </c>
      <c r="B791" s="258"/>
      <c r="C791" s="258"/>
      <c r="D791" s="258"/>
      <c r="E791" s="249"/>
      <c r="F791" s="27">
        <f>SUM(F786:F790)</f>
        <v>238</v>
      </c>
      <c r="G791" s="52">
        <f>SUM(G786:G790)</f>
        <v>1.4319999999999999</v>
      </c>
      <c r="H791" s="27">
        <f>SUM(H786:H790)</f>
        <v>1.58</v>
      </c>
      <c r="I791" s="53">
        <f>SUM(I786:I790)</f>
        <v>26.551000000000002</v>
      </c>
      <c r="J791" s="27">
        <f>SUM(J786:J790)</f>
        <v>124.32799999999999</v>
      </c>
      <c r="K791" s="92"/>
      <c r="L791" s="6"/>
      <c r="M791" s="248" t="s">
        <v>13</v>
      </c>
      <c r="N791" s="249"/>
      <c r="O791" s="27">
        <f>SUM(O786:O790)</f>
        <v>298</v>
      </c>
      <c r="P791" s="52">
        <f>SUM(P786:P790)</f>
        <v>1.712</v>
      </c>
      <c r="Q791" s="27">
        <f>SUM(Q786:Q790)</f>
        <v>2.33</v>
      </c>
      <c r="R791" s="53">
        <f>SUM(R786:R790)</f>
        <v>26.32</v>
      </c>
      <c r="S791" s="37">
        <f>SUM(S786:S790)</f>
        <v>158.952</v>
      </c>
      <c r="T791" s="86"/>
    </row>
    <row r="792" spans="1:20" ht="21" customHeight="1" thickBot="1" x14ac:dyDescent="0.35">
      <c r="A792" s="250" t="s">
        <v>17</v>
      </c>
      <c r="B792" s="251"/>
      <c r="C792" s="251"/>
      <c r="D792" s="251"/>
      <c r="E792" s="251"/>
      <c r="F792" s="104">
        <f>F773+F776+F785+F791</f>
        <v>1223</v>
      </c>
      <c r="G792" s="104">
        <f>G773+G776+G785+G791</f>
        <v>31.746999999999996</v>
      </c>
      <c r="H792" s="106">
        <f>H773+H776+H785+H791</f>
        <v>30.807000000000002</v>
      </c>
      <c r="I792" s="107">
        <f>I773+I776+I785+I791</f>
        <v>156.75799999999998</v>
      </c>
      <c r="J792" s="105">
        <f>J773+J776+J785+J791</f>
        <v>1029.182</v>
      </c>
      <c r="K792" s="94"/>
      <c r="L792" s="7"/>
      <c r="M792" s="250" t="str">
        <f>A792</f>
        <v>Итого за день:</v>
      </c>
      <c r="N792" s="251"/>
      <c r="O792" s="106">
        <f>O773+O776+O785+O791</f>
        <v>1428</v>
      </c>
      <c r="P792" s="105">
        <f>P773+P776+P785+P791</f>
        <v>43.082000000000008</v>
      </c>
      <c r="Q792" s="106">
        <f>Q773+Q776+Q785+Q791</f>
        <v>41.967999999999996</v>
      </c>
      <c r="R792" s="105">
        <f>R773+R776+R785+R791</f>
        <v>187.43299999999999</v>
      </c>
      <c r="S792" s="106">
        <f>S773+S776+S785+S791</f>
        <v>1379.7439999999999</v>
      </c>
      <c r="T792" s="88"/>
    </row>
    <row r="793" spans="1:20" x14ac:dyDescent="0.3">
      <c r="K793" s="7"/>
    </row>
    <row r="797" spans="1:20" ht="15.6" x14ac:dyDescent="0.3">
      <c r="A797" s="270" t="str">
        <f>A757</f>
        <v xml:space="preserve">Утверждаю </v>
      </c>
      <c r="B797" s="270"/>
      <c r="C797" s="270"/>
      <c r="D797" s="270"/>
      <c r="E797" s="270"/>
      <c r="F797" s="270"/>
      <c r="G797" s="270"/>
      <c r="H797" s="270"/>
      <c r="I797" s="270"/>
      <c r="J797" s="270"/>
      <c r="K797" s="270"/>
      <c r="L797" s="1"/>
      <c r="M797" s="1"/>
      <c r="N797" s="270" t="str">
        <f>A797</f>
        <v xml:space="preserve">Утверждаю </v>
      </c>
      <c r="O797" s="270"/>
      <c r="P797" s="270"/>
      <c r="Q797" s="270"/>
      <c r="R797" s="270"/>
      <c r="S797" s="270"/>
    </row>
    <row r="798" spans="1:20" ht="15.6" x14ac:dyDescent="0.3">
      <c r="A798" s="270" t="str">
        <f>A758</f>
        <v>Заведующий МБДОУ «Д/С № 3</v>
      </c>
      <c r="B798" s="270"/>
      <c r="C798" s="270"/>
      <c r="D798" s="270"/>
      <c r="E798" s="270"/>
      <c r="F798" s="270"/>
      <c r="G798" s="270"/>
      <c r="H798" s="270"/>
      <c r="I798" s="270"/>
      <c r="J798" s="270"/>
      <c r="K798" s="270"/>
      <c r="L798" s="1"/>
      <c r="M798" s="1"/>
      <c r="N798" s="270" t="str">
        <f>A798</f>
        <v>Заведующий МБДОУ «Д/С № 3</v>
      </c>
      <c r="O798" s="270"/>
      <c r="P798" s="270"/>
      <c r="Q798" s="270"/>
      <c r="R798" s="270"/>
      <c r="S798" s="270"/>
    </row>
    <row r="799" spans="1:20" ht="15.6" x14ac:dyDescent="0.3">
      <c r="A799" s="270" t="str">
        <f>A759</f>
        <v xml:space="preserve"> кп Горные Ключи» В.В. Юшкова</v>
      </c>
      <c r="B799" s="270"/>
      <c r="C799" s="270"/>
      <c r="D799" s="270"/>
      <c r="E799" s="270"/>
      <c r="F799" s="270"/>
      <c r="G799" s="270"/>
      <c r="H799" s="270"/>
      <c r="I799" s="270"/>
      <c r="J799" s="270"/>
      <c r="K799" s="270"/>
      <c r="L799" s="1"/>
      <c r="M799" s="270" t="str">
        <f>A799</f>
        <v xml:space="preserve"> кп Горные Ключи» В.В. Юшкова</v>
      </c>
      <c r="N799" s="270"/>
      <c r="O799" s="270"/>
      <c r="P799" s="270"/>
      <c r="Q799" s="270"/>
      <c r="R799" s="270"/>
      <c r="S799" s="270"/>
    </row>
    <row r="800" spans="1:20" ht="15.6" x14ac:dyDescent="0.3">
      <c r="A800" s="270" t="str">
        <f>A760</f>
        <v xml:space="preserve">                                                       ____________</v>
      </c>
      <c r="B800" s="270"/>
      <c r="C800" s="270"/>
      <c r="D800" s="270"/>
      <c r="E800" s="270"/>
      <c r="F800" s="270"/>
      <c r="G800" s="270"/>
      <c r="H800" s="270"/>
      <c r="I800" s="270"/>
      <c r="J800" s="270"/>
      <c r="K800" s="270"/>
      <c r="L800" s="3"/>
      <c r="M800" s="270" t="str">
        <f>A800</f>
        <v xml:space="preserve">                                                       ____________</v>
      </c>
      <c r="N800" s="270"/>
      <c r="O800" s="270"/>
      <c r="P800" s="270"/>
      <c r="Q800" s="270"/>
      <c r="R800" s="270"/>
      <c r="S800" s="270"/>
    </row>
    <row r="801" spans="1:20" ht="15.6" x14ac:dyDescent="0.3">
      <c r="A801" s="294"/>
      <c r="B801" s="294"/>
      <c r="C801" s="294"/>
      <c r="D801" s="294"/>
      <c r="E801" s="294"/>
      <c r="F801" s="294"/>
      <c r="G801" s="294"/>
      <c r="H801" s="294"/>
      <c r="I801" s="294"/>
      <c r="J801" s="294"/>
      <c r="K801" s="294"/>
      <c r="L801" s="2"/>
      <c r="M801" s="294"/>
      <c r="N801" s="294"/>
      <c r="O801" s="294"/>
      <c r="P801" s="294"/>
      <c r="Q801" s="294"/>
      <c r="R801" s="294"/>
      <c r="S801" s="294"/>
    </row>
    <row r="802" spans="1:20" ht="15.6" x14ac:dyDescent="0.3">
      <c r="A802" s="294" t="str">
        <f>A762</f>
        <v>Меню на</v>
      </c>
      <c r="B802" s="294"/>
      <c r="C802" s="294"/>
      <c r="D802" s="294"/>
      <c r="E802" s="294"/>
      <c r="F802" s="294"/>
      <c r="G802" s="294"/>
      <c r="H802" s="294"/>
      <c r="I802" s="294"/>
      <c r="J802" s="294"/>
      <c r="K802" s="294"/>
      <c r="L802" s="2"/>
      <c r="M802" s="294" t="str">
        <f>A802</f>
        <v>Меню на</v>
      </c>
      <c r="N802" s="294"/>
      <c r="O802" s="294"/>
      <c r="P802" s="294"/>
      <c r="Q802" s="294"/>
      <c r="R802" s="294"/>
      <c r="S802" s="294"/>
    </row>
    <row r="803" spans="1:20" ht="15.6" x14ac:dyDescent="0.3">
      <c r="A803" s="294" t="str">
        <f>A763</f>
        <v xml:space="preserve">            «____» ___________ 202___г </v>
      </c>
      <c r="B803" s="294"/>
      <c r="C803" s="294"/>
      <c r="D803" s="294"/>
      <c r="E803" s="294"/>
      <c r="F803" s="294"/>
      <c r="G803" s="294"/>
      <c r="H803" s="294"/>
      <c r="I803" s="294"/>
      <c r="J803" s="294"/>
      <c r="K803" s="294"/>
      <c r="L803" s="3"/>
      <c r="M803" s="294" t="str">
        <f>A803</f>
        <v xml:space="preserve">            «____» ___________ 202___г </v>
      </c>
      <c r="N803" s="294"/>
      <c r="O803" s="294"/>
      <c r="P803" s="294"/>
      <c r="Q803" s="294"/>
      <c r="R803" s="294"/>
      <c r="S803" s="294"/>
    </row>
    <row r="804" spans="1:20" x14ac:dyDescent="0.3">
      <c r="A804" s="233"/>
      <c r="B804" s="233"/>
      <c r="C804" s="233"/>
      <c r="D804" s="233"/>
      <c r="E804" s="233"/>
      <c r="F804" s="233"/>
      <c r="G804" s="233"/>
      <c r="H804" s="233"/>
      <c r="I804" s="233"/>
      <c r="J804" s="233"/>
      <c r="K804" s="4"/>
      <c r="L804" s="4"/>
      <c r="M804" s="233"/>
      <c r="N804" s="233"/>
      <c r="O804" s="233"/>
      <c r="P804" s="233"/>
      <c r="Q804" s="233"/>
      <c r="R804" s="233"/>
      <c r="S804" s="233"/>
    </row>
    <row r="805" spans="1:20" ht="21" thickBot="1" x14ac:dyDescent="0.35">
      <c r="A805" s="234" t="s">
        <v>176</v>
      </c>
      <c r="B805" s="234"/>
      <c r="C805" s="234"/>
      <c r="D805" s="234"/>
      <c r="E805" s="234"/>
      <c r="F805" s="234"/>
      <c r="G805" s="234"/>
      <c r="H805" s="234"/>
      <c r="I805" s="234"/>
      <c r="J805" s="234"/>
      <c r="K805" s="16"/>
      <c r="L805" s="9"/>
      <c r="M805" s="234" t="s">
        <v>177</v>
      </c>
      <c r="N805" s="234"/>
      <c r="O805" s="234"/>
      <c r="P805" s="234"/>
      <c r="Q805" s="234"/>
      <c r="R805" s="234"/>
      <c r="S805" s="234"/>
    </row>
    <row r="806" spans="1:20" ht="19.5" customHeight="1" thickBot="1" x14ac:dyDescent="0.35">
      <c r="A806" s="235" t="s">
        <v>1</v>
      </c>
      <c r="B806" s="237" t="s">
        <v>4</v>
      </c>
      <c r="C806" s="238"/>
      <c r="D806" s="238"/>
      <c r="E806" s="239"/>
      <c r="F806" s="235" t="s">
        <v>2</v>
      </c>
      <c r="G806" s="243" t="s">
        <v>33</v>
      </c>
      <c r="H806" s="244"/>
      <c r="I806" s="245"/>
      <c r="J806" s="246" t="s">
        <v>3</v>
      </c>
      <c r="K806" s="285" t="s">
        <v>34</v>
      </c>
      <c r="L806" s="9"/>
      <c r="M806" s="287" t="s">
        <v>1</v>
      </c>
      <c r="N806" s="289" t="s">
        <v>4</v>
      </c>
      <c r="O806" s="246" t="s">
        <v>2</v>
      </c>
      <c r="P806" s="243" t="s">
        <v>33</v>
      </c>
      <c r="Q806" s="244"/>
      <c r="R806" s="245"/>
      <c r="S806" s="289" t="s">
        <v>3</v>
      </c>
      <c r="T806" s="278" t="s">
        <v>34</v>
      </c>
    </row>
    <row r="807" spans="1:20" ht="21.75" customHeight="1" thickBot="1" x14ac:dyDescent="0.35">
      <c r="A807" s="236"/>
      <c r="B807" s="240"/>
      <c r="C807" s="241"/>
      <c r="D807" s="241"/>
      <c r="E807" s="242"/>
      <c r="F807" s="236"/>
      <c r="G807" s="31" t="s">
        <v>30</v>
      </c>
      <c r="H807" s="31" t="s">
        <v>31</v>
      </c>
      <c r="I807" s="31" t="s">
        <v>32</v>
      </c>
      <c r="J807" s="247"/>
      <c r="K807" s="286"/>
      <c r="L807" s="10"/>
      <c r="M807" s="288"/>
      <c r="N807" s="290"/>
      <c r="O807" s="247"/>
      <c r="P807" s="30" t="str">
        <f>G807</f>
        <v>Б</v>
      </c>
      <c r="Q807" s="30" t="str">
        <f>H807</f>
        <v>Ж</v>
      </c>
      <c r="R807" s="32" t="str">
        <f>I807</f>
        <v>У</v>
      </c>
      <c r="S807" s="290"/>
      <c r="T807" s="279"/>
    </row>
    <row r="808" spans="1:20" ht="46.8" x14ac:dyDescent="0.3">
      <c r="A808" s="44" t="s">
        <v>5</v>
      </c>
      <c r="B808" s="280" t="s">
        <v>69</v>
      </c>
      <c r="C808" s="280"/>
      <c r="D808" s="280"/>
      <c r="E808" s="280"/>
      <c r="F808" s="40">
        <v>130</v>
      </c>
      <c r="G808" s="40">
        <v>2.72</v>
      </c>
      <c r="H808" s="17">
        <v>8.2200000000000006</v>
      </c>
      <c r="I808" s="40">
        <v>14.05</v>
      </c>
      <c r="J808" s="17">
        <v>160.99</v>
      </c>
      <c r="K808" s="79" t="s">
        <v>60</v>
      </c>
      <c r="L808" s="11"/>
      <c r="M808" s="63" t="s">
        <v>5</v>
      </c>
      <c r="N808" s="64" t="str">
        <f>B808</f>
        <v>Каша молочная жидкая овсяная</v>
      </c>
      <c r="O808" s="68">
        <v>150</v>
      </c>
      <c r="P808" s="67">
        <v>3.02</v>
      </c>
      <c r="Q808" s="68">
        <v>9.74</v>
      </c>
      <c r="R808" s="67">
        <v>15.71</v>
      </c>
      <c r="S808" s="68">
        <v>187.82</v>
      </c>
      <c r="T808" s="83" t="str">
        <f>K808</f>
        <v>7.4</v>
      </c>
    </row>
    <row r="809" spans="1:20" ht="25.5" customHeight="1" x14ac:dyDescent="0.3">
      <c r="A809" s="45"/>
      <c r="B809" s="281" t="s">
        <v>6</v>
      </c>
      <c r="C809" s="281"/>
      <c r="D809" s="281"/>
      <c r="E809" s="281"/>
      <c r="F809" s="18">
        <v>150</v>
      </c>
      <c r="G809" s="18">
        <v>2E-3</v>
      </c>
      <c r="H809" s="33"/>
      <c r="I809" s="18">
        <v>5.2709999999999999</v>
      </c>
      <c r="J809" s="33">
        <v>21.507999999999999</v>
      </c>
      <c r="K809" s="80" t="s">
        <v>48</v>
      </c>
      <c r="L809" s="12"/>
      <c r="M809" s="45"/>
      <c r="N809" s="65" t="str">
        <f>B809</f>
        <v>Чай с сахаром</v>
      </c>
      <c r="O809" s="18">
        <v>180</v>
      </c>
      <c r="P809" s="33">
        <v>2E-3</v>
      </c>
      <c r="Q809" s="18"/>
      <c r="R809" s="33" t="s">
        <v>50</v>
      </c>
      <c r="S809" s="18">
        <v>28.841999999999999</v>
      </c>
      <c r="T809" s="84" t="str">
        <f>K809</f>
        <v>7.43</v>
      </c>
    </row>
    <row r="810" spans="1:20" ht="24" customHeight="1" thickBot="1" x14ac:dyDescent="0.35">
      <c r="A810" s="45"/>
      <c r="B810" s="281" t="s">
        <v>14</v>
      </c>
      <c r="C810" s="281"/>
      <c r="D810" s="281"/>
      <c r="E810" s="281"/>
      <c r="F810" s="18">
        <v>30</v>
      </c>
      <c r="G810" s="18">
        <v>2.25</v>
      </c>
      <c r="H810" s="33">
        <v>0.87</v>
      </c>
      <c r="I810" s="18">
        <v>15.27</v>
      </c>
      <c r="J810" s="101">
        <v>79.2</v>
      </c>
      <c r="K810" s="80" t="s">
        <v>37</v>
      </c>
      <c r="L810" s="12"/>
      <c r="M810" s="45"/>
      <c r="N810" s="65" t="str">
        <f>B810</f>
        <v>Батон  (пшеничный)</v>
      </c>
      <c r="O810" s="18">
        <v>40</v>
      </c>
      <c r="P810" s="33">
        <v>3</v>
      </c>
      <c r="Q810" s="18">
        <v>1.1599999999999999</v>
      </c>
      <c r="R810" s="33">
        <v>20.36</v>
      </c>
      <c r="S810" s="18">
        <v>105.6</v>
      </c>
      <c r="T810" s="84" t="str">
        <f>K810</f>
        <v>7.8.2</v>
      </c>
    </row>
    <row r="811" spans="1:20" ht="16.2" hidden="1" thickBot="1" x14ac:dyDescent="0.35">
      <c r="A811" s="45"/>
      <c r="B811" s="282"/>
      <c r="C811" s="283"/>
      <c r="D811" s="283"/>
      <c r="E811" s="284"/>
      <c r="F811" s="18"/>
      <c r="G811" s="18"/>
      <c r="H811" s="33"/>
      <c r="I811" s="18"/>
      <c r="J811" s="101"/>
      <c r="K811" s="80"/>
      <c r="L811" s="12"/>
      <c r="M811" s="45"/>
      <c r="N811" s="65">
        <f>B811</f>
        <v>0</v>
      </c>
      <c r="O811" s="18"/>
      <c r="P811" s="33"/>
      <c r="Q811" s="18"/>
      <c r="R811" s="33"/>
      <c r="S811" s="18"/>
      <c r="T811" s="84">
        <f>K811</f>
        <v>0</v>
      </c>
    </row>
    <row r="812" spans="1:20" ht="16.2" hidden="1" thickBot="1" x14ac:dyDescent="0.35">
      <c r="A812" s="46"/>
      <c r="B812" s="282"/>
      <c r="C812" s="283"/>
      <c r="D812" s="283"/>
      <c r="E812" s="284"/>
      <c r="F812" s="41"/>
      <c r="G812" s="48"/>
      <c r="H812" s="34"/>
      <c r="I812" s="48"/>
      <c r="J812" s="47"/>
      <c r="K812" s="81"/>
      <c r="L812" s="12"/>
      <c r="M812" s="46"/>
      <c r="N812" s="66">
        <f>B812</f>
        <v>0</v>
      </c>
      <c r="O812" s="48"/>
      <c r="P812" s="34"/>
      <c r="Q812" s="48"/>
      <c r="R812" s="34"/>
      <c r="S812" s="48"/>
      <c r="T812" s="85">
        <f>K812</f>
        <v>0</v>
      </c>
    </row>
    <row r="813" spans="1:20" ht="21.75" customHeight="1" thickBot="1" x14ac:dyDescent="0.35">
      <c r="A813" s="272" t="s">
        <v>8</v>
      </c>
      <c r="B813" s="273"/>
      <c r="C813" s="273"/>
      <c r="D813" s="273"/>
      <c r="E813" s="274"/>
      <c r="F813" s="50">
        <f>SUM(F808:F812)</f>
        <v>310</v>
      </c>
      <c r="G813" s="42">
        <f>SUM(G808:G812)</f>
        <v>4.9719999999999995</v>
      </c>
      <c r="H813" s="42">
        <f>SUM(H808:H812)</f>
        <v>9.09</v>
      </c>
      <c r="I813" s="42">
        <f>SUM(I808:I812)</f>
        <v>34.591000000000001</v>
      </c>
      <c r="J813" s="49">
        <f>SUM(J808:J812)</f>
        <v>261.69800000000004</v>
      </c>
      <c r="K813" s="21"/>
      <c r="L813" s="13"/>
      <c r="M813" s="272" t="s">
        <v>8</v>
      </c>
      <c r="N813" s="274"/>
      <c r="O813" s="42">
        <f>SUM(O808:O812)</f>
        <v>370</v>
      </c>
      <c r="P813" s="50">
        <f>SUM(P808:P812)</f>
        <v>6.0220000000000002</v>
      </c>
      <c r="Q813" s="42">
        <f>SUM(Q808:Q812)</f>
        <v>10.9</v>
      </c>
      <c r="R813" s="103">
        <f>SUM(R808:R812)</f>
        <v>36.07</v>
      </c>
      <c r="S813" s="35">
        <f>SUM(S808:S812)</f>
        <v>322.26199999999994</v>
      </c>
      <c r="T813" s="86"/>
    </row>
    <row r="814" spans="1:20" ht="32.25" customHeight="1" thickBot="1" x14ac:dyDescent="0.35">
      <c r="A814" s="62" t="s">
        <v>9</v>
      </c>
      <c r="B814" s="275" t="s">
        <v>51</v>
      </c>
      <c r="C814" s="276"/>
      <c r="D814" s="276"/>
      <c r="E814" s="277"/>
      <c r="F814" s="43">
        <v>53</v>
      </c>
      <c r="G814" s="43">
        <v>0.24</v>
      </c>
      <c r="H814" s="36"/>
      <c r="I814" s="43">
        <v>6.78</v>
      </c>
      <c r="J814" s="36">
        <v>27.6</v>
      </c>
      <c r="K814" s="82" t="s">
        <v>52</v>
      </c>
      <c r="L814" s="11"/>
      <c r="M814" s="69" t="s">
        <v>9</v>
      </c>
      <c r="N814" s="70" t="str">
        <f>B814</f>
        <v>Фрукты свежие</v>
      </c>
      <c r="O814" s="43">
        <v>62</v>
      </c>
      <c r="P814" s="43">
        <v>0.28000000000000003</v>
      </c>
      <c r="Q814" s="71"/>
      <c r="R814" s="43">
        <v>7.91</v>
      </c>
      <c r="S814" s="43">
        <v>32.200000000000003</v>
      </c>
      <c r="T814" s="119" t="s">
        <v>52</v>
      </c>
    </row>
    <row r="815" spans="1:20" ht="16.2" thickBot="1" x14ac:dyDescent="0.35">
      <c r="A815" s="8"/>
      <c r="B815" s="267"/>
      <c r="C815" s="267"/>
      <c r="D815" s="267"/>
      <c r="E815" s="268"/>
      <c r="F815" s="20"/>
      <c r="G815" s="20"/>
      <c r="H815" s="2"/>
      <c r="I815" s="14"/>
      <c r="J815" s="14"/>
      <c r="K815" s="22"/>
      <c r="L815" s="5"/>
      <c r="M815" s="8"/>
      <c r="N815" s="23"/>
      <c r="O815" s="23"/>
      <c r="P815" s="24"/>
      <c r="Q815" s="24"/>
      <c r="R815" s="24"/>
      <c r="S815" s="14"/>
      <c r="T815" s="118"/>
    </row>
    <row r="816" spans="1:20" ht="21.75" customHeight="1" thickBot="1" x14ac:dyDescent="0.35">
      <c r="A816" s="248" t="s">
        <v>10</v>
      </c>
      <c r="B816" s="258"/>
      <c r="C816" s="258"/>
      <c r="D816" s="258"/>
      <c r="E816" s="249"/>
      <c r="F816" s="52">
        <f>SUM(F814:F815)</f>
        <v>53</v>
      </c>
      <c r="G816" s="27">
        <f>SUM(G814:G815)</f>
        <v>0.24</v>
      </c>
      <c r="H816" s="27"/>
      <c r="I816" s="53">
        <f>SUM(I814:I815)</f>
        <v>6.78</v>
      </c>
      <c r="J816" s="53">
        <f>SUM(J814:J815)</f>
        <v>27.6</v>
      </c>
      <c r="K816" s="27"/>
      <c r="L816" s="3"/>
      <c r="M816" s="248" t="s">
        <v>10</v>
      </c>
      <c r="N816" s="258"/>
      <c r="O816" s="15">
        <f>SUM(O814:O815)</f>
        <v>62</v>
      </c>
      <c r="P816" s="27">
        <f>SUM(P814:P815)</f>
        <v>0.28000000000000003</v>
      </c>
      <c r="Q816" s="37"/>
      <c r="R816" s="27">
        <f>SUM(R814:R815)</f>
        <v>7.91</v>
      </c>
      <c r="S816" s="37">
        <f>SUM(S814:S815)</f>
        <v>32.200000000000003</v>
      </c>
      <c r="T816" s="86"/>
    </row>
    <row r="817" spans="1:20" ht="29.25" customHeight="1" x14ac:dyDescent="0.3">
      <c r="A817" s="59" t="s">
        <v>15</v>
      </c>
      <c r="B817" s="266" t="s">
        <v>70</v>
      </c>
      <c r="C817" s="267"/>
      <c r="D817" s="267"/>
      <c r="E817" s="268"/>
      <c r="F817" s="25">
        <v>15</v>
      </c>
      <c r="G817" s="25">
        <v>0.32</v>
      </c>
      <c r="H817" s="25">
        <v>0.02</v>
      </c>
      <c r="I817" s="56">
        <v>1.85</v>
      </c>
      <c r="J817" s="25">
        <v>9.0299999999999994</v>
      </c>
      <c r="K817" s="89" t="s">
        <v>53</v>
      </c>
      <c r="L817" s="5"/>
      <c r="M817" s="72" t="s">
        <v>15</v>
      </c>
      <c r="N817" s="73" t="str">
        <f t="shared" ref="N817:N824" si="36">B817</f>
        <v>Свекла отварная</v>
      </c>
      <c r="O817" s="77">
        <v>20</v>
      </c>
      <c r="P817" s="77">
        <v>0.42</v>
      </c>
      <c r="Q817" s="76">
        <v>0.03</v>
      </c>
      <c r="R817" s="77">
        <v>2.46</v>
      </c>
      <c r="S817" s="77">
        <v>12.04</v>
      </c>
      <c r="T817" s="83" t="str">
        <f>K817</f>
        <v>4.10</v>
      </c>
    </row>
    <row r="818" spans="1:20" ht="30.75" customHeight="1" x14ac:dyDescent="0.3">
      <c r="A818" s="60"/>
      <c r="B818" s="252" t="s">
        <v>71</v>
      </c>
      <c r="C818" s="253"/>
      <c r="D818" s="253"/>
      <c r="E818" s="254"/>
      <c r="F818" s="19">
        <v>150</v>
      </c>
      <c r="G818" s="97">
        <v>6.09</v>
      </c>
      <c r="H818" s="97">
        <v>5.66</v>
      </c>
      <c r="I818" s="98">
        <v>9.0500000000000007</v>
      </c>
      <c r="J818" s="96">
        <v>78.900000000000006</v>
      </c>
      <c r="K818" s="90" t="s">
        <v>73</v>
      </c>
      <c r="L818" s="3"/>
      <c r="M818" s="28"/>
      <c r="N818" s="74" t="str">
        <f t="shared" si="36"/>
        <v>Щи из свежей капусты с картофелем</v>
      </c>
      <c r="O818" s="19">
        <v>180</v>
      </c>
      <c r="P818" s="19">
        <v>7.31</v>
      </c>
      <c r="Q818" s="39">
        <v>6.79</v>
      </c>
      <c r="R818" s="19">
        <v>10.85</v>
      </c>
      <c r="S818" s="19">
        <v>134.24</v>
      </c>
      <c r="T818" s="83" t="str">
        <f>K818</f>
        <v>2.7</v>
      </c>
    </row>
    <row r="819" spans="1:20" ht="33" customHeight="1" x14ac:dyDescent="0.3">
      <c r="A819" s="60"/>
      <c r="B819" s="252" t="s">
        <v>178</v>
      </c>
      <c r="C819" s="253"/>
      <c r="D819" s="253"/>
      <c r="E819" s="254"/>
      <c r="F819" s="19">
        <v>57</v>
      </c>
      <c r="G819" s="97">
        <v>10.89</v>
      </c>
      <c r="H819" s="97">
        <v>7.87</v>
      </c>
      <c r="I819" s="98">
        <v>3.28</v>
      </c>
      <c r="J819" s="96">
        <v>127.8</v>
      </c>
      <c r="K819" s="90" t="s">
        <v>130</v>
      </c>
      <c r="L819" s="6"/>
      <c r="M819" s="28"/>
      <c r="N819" s="74" t="str">
        <f t="shared" si="36"/>
        <v>Гуляш из отварного мяса птицы</v>
      </c>
      <c r="O819" s="19">
        <v>68</v>
      </c>
      <c r="P819" s="19">
        <v>13.16</v>
      </c>
      <c r="Q819" s="39">
        <v>8.56</v>
      </c>
      <c r="R819" s="19">
        <v>6.42</v>
      </c>
      <c r="S819" s="19">
        <v>165.36</v>
      </c>
      <c r="T819" s="95" t="str">
        <f t="shared" ref="T819:T824" si="37">K819</f>
        <v>3.21</v>
      </c>
    </row>
    <row r="820" spans="1:20" ht="46.8" x14ac:dyDescent="0.3">
      <c r="A820" s="60"/>
      <c r="B820" s="252" t="s">
        <v>179</v>
      </c>
      <c r="C820" s="253"/>
      <c r="D820" s="253"/>
      <c r="E820" s="254"/>
      <c r="F820" s="19">
        <v>110</v>
      </c>
      <c r="G820" s="124">
        <v>3.09</v>
      </c>
      <c r="H820" s="124">
        <v>3.77</v>
      </c>
      <c r="I820" s="125">
        <v>18.420000000000002</v>
      </c>
      <c r="J820" s="124">
        <v>118.7</v>
      </c>
      <c r="K820" s="90" t="s">
        <v>45</v>
      </c>
      <c r="L820" s="6"/>
      <c r="M820" s="28"/>
      <c r="N820" s="74" t="str">
        <f t="shared" si="36"/>
        <v>Каша вязкая пшенная</v>
      </c>
      <c r="O820" s="19">
        <v>130</v>
      </c>
      <c r="P820" s="19">
        <v>3.64</v>
      </c>
      <c r="Q820" s="39">
        <v>4.6500000000000004</v>
      </c>
      <c r="R820" s="19">
        <v>21.69</v>
      </c>
      <c r="S820" s="19">
        <v>141.68</v>
      </c>
      <c r="T820" s="95" t="str">
        <f t="shared" si="37"/>
        <v>4.1</v>
      </c>
    </row>
    <row r="821" spans="1:20" ht="15.6" hidden="1" x14ac:dyDescent="0.3">
      <c r="A821" s="60"/>
      <c r="B821" s="252"/>
      <c r="C821" s="253"/>
      <c r="D821" s="253"/>
      <c r="E821" s="254"/>
      <c r="F821" s="19"/>
      <c r="G821" s="97"/>
      <c r="H821" s="97"/>
      <c r="I821" s="98"/>
      <c r="J821" s="19"/>
      <c r="K821" s="90"/>
      <c r="L821" s="6"/>
      <c r="M821" s="60"/>
      <c r="N821" s="74">
        <f t="shared" si="36"/>
        <v>0</v>
      </c>
      <c r="O821" s="19"/>
      <c r="P821" s="19"/>
      <c r="Q821" s="39"/>
      <c r="R821" s="19"/>
      <c r="S821" s="19"/>
      <c r="T821" s="95">
        <f t="shared" si="37"/>
        <v>0</v>
      </c>
    </row>
    <row r="822" spans="1:20" ht="27.75" customHeight="1" x14ac:dyDescent="0.3">
      <c r="A822" s="60"/>
      <c r="B822" s="252" t="s">
        <v>57</v>
      </c>
      <c r="C822" s="253"/>
      <c r="D822" s="253"/>
      <c r="E822" s="254"/>
      <c r="F822" s="19">
        <v>150</v>
      </c>
      <c r="G822" s="97">
        <v>0.25</v>
      </c>
      <c r="H822" s="97"/>
      <c r="I822" s="98">
        <v>9.81</v>
      </c>
      <c r="J822" s="19">
        <v>40.22</v>
      </c>
      <c r="K822" s="90" t="s">
        <v>58</v>
      </c>
      <c r="L822" s="6"/>
      <c r="M822" s="28"/>
      <c r="N822" s="74" t="str">
        <f t="shared" si="36"/>
        <v>Компот из сухофруктов</v>
      </c>
      <c r="O822" s="19">
        <v>130</v>
      </c>
      <c r="P822" s="19">
        <v>0.31</v>
      </c>
      <c r="Q822" s="39"/>
      <c r="R822" s="19">
        <v>12.63</v>
      </c>
      <c r="S822" s="19">
        <v>44.54</v>
      </c>
      <c r="T822" s="95" t="str">
        <f t="shared" si="37"/>
        <v>8.2</v>
      </c>
    </row>
    <row r="823" spans="1:20" ht="27" customHeight="1" thickBot="1" x14ac:dyDescent="0.35">
      <c r="A823" s="60"/>
      <c r="B823" s="252" t="s">
        <v>16</v>
      </c>
      <c r="C823" s="253"/>
      <c r="D823" s="253"/>
      <c r="E823" s="254"/>
      <c r="F823" s="19">
        <v>30</v>
      </c>
      <c r="G823" s="97">
        <v>2.4300000000000002</v>
      </c>
      <c r="H823" s="97">
        <v>0.3</v>
      </c>
      <c r="I823" s="98">
        <v>14.64</v>
      </c>
      <c r="J823" s="19">
        <v>72.599999999999994</v>
      </c>
      <c r="K823" s="90" t="s">
        <v>37</v>
      </c>
      <c r="L823" s="6"/>
      <c r="M823" s="60"/>
      <c r="N823" s="74" t="str">
        <f t="shared" si="36"/>
        <v>Хлеб пшеничный</v>
      </c>
      <c r="O823" s="19">
        <v>40</v>
      </c>
      <c r="P823" s="19">
        <v>3.24</v>
      </c>
      <c r="Q823" s="39">
        <v>0.4</v>
      </c>
      <c r="R823" s="19">
        <v>16.52</v>
      </c>
      <c r="S823" s="19">
        <v>96.8</v>
      </c>
      <c r="T823" s="95" t="str">
        <f t="shared" si="37"/>
        <v>7.8.2</v>
      </c>
    </row>
    <row r="824" spans="1:20" ht="26.25" hidden="1" customHeight="1" thickBot="1" x14ac:dyDescent="0.35">
      <c r="A824" s="61"/>
      <c r="B824" s="255"/>
      <c r="C824" s="256"/>
      <c r="D824" s="256"/>
      <c r="E824" s="257"/>
      <c r="F824" s="115"/>
      <c r="G824" s="99"/>
      <c r="H824" s="99"/>
      <c r="I824" s="100"/>
      <c r="J824" s="78"/>
      <c r="K824" s="90"/>
      <c r="L824" s="6"/>
      <c r="M824" s="29"/>
      <c r="N824" s="75">
        <f t="shared" si="36"/>
        <v>0</v>
      </c>
      <c r="O824" s="78"/>
      <c r="P824" s="108"/>
      <c r="Q824" s="109"/>
      <c r="R824" s="108"/>
      <c r="S824" s="110"/>
      <c r="T824" s="95">
        <f t="shared" si="37"/>
        <v>0</v>
      </c>
    </row>
    <row r="825" spans="1:20" ht="21" customHeight="1" thickBot="1" x14ac:dyDescent="0.35">
      <c r="A825" s="248" t="s">
        <v>11</v>
      </c>
      <c r="B825" s="258"/>
      <c r="C825" s="258"/>
      <c r="D825" s="258"/>
      <c r="E825" s="249"/>
      <c r="F825" s="55">
        <f>SUM(F817:F824)</f>
        <v>512</v>
      </c>
      <c r="G825" s="52">
        <f>SUM(G817:G824)</f>
        <v>23.07</v>
      </c>
      <c r="H825" s="27">
        <f>SUM(H817:H824)</f>
        <v>17.62</v>
      </c>
      <c r="I825" s="53">
        <f>SUM(I817:I824)</f>
        <v>57.050000000000004</v>
      </c>
      <c r="J825" s="37">
        <f>SUM(J817:J824)</f>
        <v>447.25</v>
      </c>
      <c r="K825" s="92"/>
      <c r="L825" s="6"/>
      <c r="M825" s="248" t="s">
        <v>11</v>
      </c>
      <c r="N825" s="259"/>
      <c r="O825" s="37">
        <f>SUM(O817:O824)</f>
        <v>568</v>
      </c>
      <c r="P825" s="27">
        <f>SUM(P817:P824)</f>
        <v>28.08</v>
      </c>
      <c r="Q825" s="37">
        <f>SUM(Q817:Q824)</f>
        <v>20.43</v>
      </c>
      <c r="R825" s="27">
        <f>SUM(R817:R824)</f>
        <v>70.570000000000007</v>
      </c>
      <c r="S825" s="37">
        <f>SUM(S817:S824)</f>
        <v>594.66</v>
      </c>
      <c r="T825" s="86"/>
    </row>
    <row r="826" spans="1:20" ht="62.4" x14ac:dyDescent="0.3">
      <c r="A826" s="72" t="s">
        <v>12</v>
      </c>
      <c r="B826" s="260" t="s">
        <v>180</v>
      </c>
      <c r="C826" s="261"/>
      <c r="D826" s="261"/>
      <c r="E826" s="262"/>
      <c r="F826" s="77">
        <v>80</v>
      </c>
      <c r="G826" s="77">
        <v>4.8710000000000004</v>
      </c>
      <c r="H826" s="113">
        <v>4.5430000000000001</v>
      </c>
      <c r="I826" s="77">
        <v>17.849</v>
      </c>
      <c r="J826" s="113">
        <v>133.19999999999999</v>
      </c>
      <c r="K826" s="114" t="s">
        <v>181</v>
      </c>
      <c r="L826" s="5"/>
      <c r="M826" s="72" t="str">
        <f>A826</f>
        <v>Полдник</v>
      </c>
      <c r="N826" s="73" t="str">
        <f>B826</f>
        <v xml:space="preserve">Зразы картофельные </v>
      </c>
      <c r="O826" s="77">
        <v>88</v>
      </c>
      <c r="P826" s="51">
        <v>5.125</v>
      </c>
      <c r="Q826" s="76">
        <v>5.5970000000000004</v>
      </c>
      <c r="R826" s="51">
        <v>21.183</v>
      </c>
      <c r="S826" s="77">
        <v>267.95</v>
      </c>
      <c r="T826" s="83" t="str">
        <f>K826</f>
        <v>4.41</v>
      </c>
    </row>
    <row r="827" spans="1:20" ht="46.8" x14ac:dyDescent="0.3">
      <c r="A827" s="111"/>
      <c r="B827" s="263" t="s">
        <v>103</v>
      </c>
      <c r="C827" s="264"/>
      <c r="D827" s="264"/>
      <c r="E827" s="265"/>
      <c r="F827" s="20">
        <v>25</v>
      </c>
      <c r="G827" s="20">
        <v>0.37</v>
      </c>
      <c r="H827" s="2">
        <v>0.95</v>
      </c>
      <c r="I827" s="20">
        <v>1.42</v>
      </c>
      <c r="J827" s="2">
        <v>13.14</v>
      </c>
      <c r="K827" s="89" t="s">
        <v>106</v>
      </c>
      <c r="L827" s="5"/>
      <c r="M827" s="112"/>
      <c r="N827" s="73" t="str">
        <f>B827</f>
        <v>Соус сметанный</v>
      </c>
      <c r="O827" s="51">
        <v>30</v>
      </c>
      <c r="P827" s="51">
        <v>0.64</v>
      </c>
      <c r="Q827" s="76">
        <v>1.32</v>
      </c>
      <c r="R827" s="51">
        <v>2.83</v>
      </c>
      <c r="S827" s="51">
        <v>22.3</v>
      </c>
      <c r="T827" s="83" t="str">
        <f>K827</f>
        <v>5.9</v>
      </c>
    </row>
    <row r="828" spans="1:20" ht="15.75" customHeight="1" x14ac:dyDescent="0.3">
      <c r="A828" s="60"/>
      <c r="B828" s="252" t="s">
        <v>29</v>
      </c>
      <c r="C828" s="253"/>
      <c r="D828" s="253"/>
      <c r="E828" s="254"/>
      <c r="F828" s="19">
        <v>20</v>
      </c>
      <c r="G828" s="19">
        <v>2.6</v>
      </c>
      <c r="H828" s="39">
        <v>0.6</v>
      </c>
      <c r="I828" s="19">
        <v>8</v>
      </c>
      <c r="J828" s="39">
        <v>50</v>
      </c>
      <c r="K828" s="90" t="s">
        <v>37</v>
      </c>
      <c r="L828" s="6"/>
      <c r="M828" s="60"/>
      <c r="N828" s="74" t="str">
        <f>B828</f>
        <v>Хлеб ржаной</v>
      </c>
      <c r="O828" s="19">
        <v>25</v>
      </c>
      <c r="P828" s="19">
        <v>3.25</v>
      </c>
      <c r="Q828" s="39">
        <v>0.75</v>
      </c>
      <c r="R828" s="19">
        <v>10</v>
      </c>
      <c r="S828" s="19">
        <v>62.5</v>
      </c>
      <c r="T828" s="83" t="str">
        <f>K828</f>
        <v>7.8.2</v>
      </c>
    </row>
    <row r="829" spans="1:20" ht="24.75" customHeight="1" thickBot="1" x14ac:dyDescent="0.35">
      <c r="A829" s="60"/>
      <c r="B829" s="281" t="s">
        <v>6</v>
      </c>
      <c r="C829" s="281"/>
      <c r="D829" s="281"/>
      <c r="E829" s="281"/>
      <c r="F829" s="18">
        <v>150</v>
      </c>
      <c r="G829" s="18">
        <v>2E-3</v>
      </c>
      <c r="H829" s="33"/>
      <c r="I829" s="18">
        <v>5.2709999999999999</v>
      </c>
      <c r="J829" s="33">
        <v>21.507999999999999</v>
      </c>
      <c r="K829" s="80" t="s">
        <v>48</v>
      </c>
      <c r="L829" s="6"/>
      <c r="M829" s="60"/>
      <c r="N829" s="74" t="str">
        <f>B829</f>
        <v>Чай с сахаром</v>
      </c>
      <c r="O829" s="19">
        <v>180</v>
      </c>
      <c r="P829" s="33">
        <v>2E-3</v>
      </c>
      <c r="Q829" s="18"/>
      <c r="R829" s="33" t="s">
        <v>50</v>
      </c>
      <c r="S829" s="18">
        <v>28.841999999999999</v>
      </c>
      <c r="T829" s="83" t="str">
        <f>K829</f>
        <v>7.43</v>
      </c>
    </row>
    <row r="830" spans="1:20" ht="16.2" hidden="1" thickBot="1" x14ac:dyDescent="0.35">
      <c r="A830" s="61"/>
      <c r="B830" s="291"/>
      <c r="C830" s="292"/>
      <c r="D830" s="292"/>
      <c r="E830" s="293"/>
      <c r="F830" s="26"/>
      <c r="G830" s="54"/>
      <c r="H830" s="58"/>
      <c r="I830" s="54"/>
      <c r="J830" s="57"/>
      <c r="K830" s="93"/>
      <c r="L830" s="6"/>
      <c r="M830" s="61"/>
      <c r="N830" s="75"/>
      <c r="O830" s="61"/>
      <c r="P830" s="61"/>
      <c r="Q830" s="75"/>
      <c r="R830" s="61"/>
      <c r="S830" s="78"/>
      <c r="T830" s="83">
        <f>K830</f>
        <v>0</v>
      </c>
    </row>
    <row r="831" spans="1:20" ht="21.75" customHeight="1" thickBot="1" x14ac:dyDescent="0.35">
      <c r="A831" s="248" t="s">
        <v>13</v>
      </c>
      <c r="B831" s="258"/>
      <c r="C831" s="258"/>
      <c r="D831" s="258"/>
      <c r="E831" s="249"/>
      <c r="F831" s="27">
        <f>SUM(F826:F830)</f>
        <v>275</v>
      </c>
      <c r="G831" s="52">
        <f>SUM(G826:G830)</f>
        <v>7.8430000000000009</v>
      </c>
      <c r="H831" s="27">
        <f>SUM(H826:H830)</f>
        <v>6.093</v>
      </c>
      <c r="I831" s="53">
        <f>SUM(I826:I830)</f>
        <v>32.54</v>
      </c>
      <c r="J831" s="27">
        <f>SUM(J826:J830)</f>
        <v>217.84799999999998</v>
      </c>
      <c r="K831" s="92"/>
      <c r="L831" s="6"/>
      <c r="M831" s="248" t="s">
        <v>13</v>
      </c>
      <c r="N831" s="249"/>
      <c r="O831" s="27">
        <f>SUM(O826:O830)</f>
        <v>323</v>
      </c>
      <c r="P831" s="52">
        <f>SUM(P826:P830)</f>
        <v>9.0170000000000012</v>
      </c>
      <c r="Q831" s="27">
        <f>SUM(Q826:Q830)</f>
        <v>7.6670000000000007</v>
      </c>
      <c r="R831" s="53">
        <f>SUM(R826:R830)</f>
        <v>34.012999999999998</v>
      </c>
      <c r="S831" s="37">
        <f>SUM(S826:S830)</f>
        <v>381.59199999999998</v>
      </c>
      <c r="T831" s="86"/>
    </row>
    <row r="832" spans="1:20" ht="21" customHeight="1" thickBot="1" x14ac:dyDescent="0.35">
      <c r="A832" s="250" t="s">
        <v>17</v>
      </c>
      <c r="B832" s="251"/>
      <c r="C832" s="251"/>
      <c r="D832" s="251"/>
      <c r="E832" s="251"/>
      <c r="F832" s="104">
        <f>F813+F816+F825+F831</f>
        <v>1150</v>
      </c>
      <c r="G832" s="104">
        <f>G813+G816+G825+G831</f>
        <v>36.125</v>
      </c>
      <c r="H832" s="106">
        <f>H813+H816+H825+H831</f>
        <v>32.802999999999997</v>
      </c>
      <c r="I832" s="107">
        <f>I813+I816+I825+I831</f>
        <v>130.96100000000001</v>
      </c>
      <c r="J832" s="105">
        <f>J813+J816+J825+J831</f>
        <v>954.39599999999996</v>
      </c>
      <c r="K832" s="94"/>
      <c r="L832" s="7"/>
      <c r="M832" s="250" t="str">
        <f>A832</f>
        <v>Итого за день:</v>
      </c>
      <c r="N832" s="251"/>
      <c r="O832" s="106">
        <f>O813+O816+O825+O831</f>
        <v>1323</v>
      </c>
      <c r="P832" s="105">
        <f>P813+P816+P825+P831</f>
        <v>43.399000000000001</v>
      </c>
      <c r="Q832" s="106">
        <f>Q813+Q816+Q825+Q831</f>
        <v>38.997</v>
      </c>
      <c r="R832" s="105">
        <f>R813+R816+R825+R831</f>
        <v>148.56300000000002</v>
      </c>
      <c r="S832" s="106">
        <f>S813+S816+S825+S831</f>
        <v>1330.7139999999999</v>
      </c>
      <c r="T832" s="88"/>
    </row>
    <row r="833" spans="1:20" x14ac:dyDescent="0.3">
      <c r="K833" s="7"/>
    </row>
    <row r="836" spans="1:20" ht="15.6" x14ac:dyDescent="0.3">
      <c r="A836" s="270" t="str">
        <f>A797</f>
        <v xml:space="preserve">Утверждаю </v>
      </c>
      <c r="B836" s="270"/>
      <c r="C836" s="270"/>
      <c r="D836" s="270"/>
      <c r="E836" s="270"/>
      <c r="F836" s="270"/>
      <c r="G836" s="270"/>
      <c r="H836" s="270"/>
      <c r="I836" s="270"/>
      <c r="J836" s="270"/>
      <c r="K836" s="270"/>
      <c r="L836" s="1"/>
      <c r="M836" s="1"/>
      <c r="N836" s="270" t="str">
        <f>A836</f>
        <v xml:space="preserve">Утверждаю </v>
      </c>
      <c r="O836" s="270"/>
      <c r="P836" s="270"/>
      <c r="Q836" s="270"/>
      <c r="R836" s="270"/>
      <c r="S836" s="270"/>
    </row>
    <row r="837" spans="1:20" ht="15.6" x14ac:dyDescent="0.3">
      <c r="A837" s="270" t="str">
        <f>A798</f>
        <v>Заведующий МБДОУ «Д/С № 3</v>
      </c>
      <c r="B837" s="270"/>
      <c r="C837" s="270"/>
      <c r="D837" s="270"/>
      <c r="E837" s="270"/>
      <c r="F837" s="270"/>
      <c r="G837" s="270"/>
      <c r="H837" s="270"/>
      <c r="I837" s="270"/>
      <c r="J837" s="270"/>
      <c r="K837" s="270"/>
      <c r="L837" s="1"/>
      <c r="M837" s="1"/>
      <c r="N837" s="270" t="str">
        <f>A837</f>
        <v>Заведующий МБДОУ «Д/С № 3</v>
      </c>
      <c r="O837" s="270"/>
      <c r="P837" s="270"/>
      <c r="Q837" s="270"/>
      <c r="R837" s="270"/>
      <c r="S837" s="270"/>
    </row>
    <row r="838" spans="1:20" ht="15.6" x14ac:dyDescent="0.3">
      <c r="A838" s="270" t="str">
        <f>A799</f>
        <v xml:space="preserve"> кп Горные Ключи» В.В. Юшкова</v>
      </c>
      <c r="B838" s="270"/>
      <c r="C838" s="270"/>
      <c r="D838" s="270"/>
      <c r="E838" s="270"/>
      <c r="F838" s="270"/>
      <c r="G838" s="270"/>
      <c r="H838" s="270"/>
      <c r="I838" s="270"/>
      <c r="J838" s="270"/>
      <c r="K838" s="270"/>
      <c r="L838" s="1"/>
      <c r="M838" s="270" t="str">
        <f>A838</f>
        <v xml:space="preserve"> кп Горные Ключи» В.В. Юшкова</v>
      </c>
      <c r="N838" s="270"/>
      <c r="O838" s="270"/>
      <c r="P838" s="270"/>
      <c r="Q838" s="270"/>
      <c r="R838" s="270"/>
      <c r="S838" s="270"/>
    </row>
    <row r="839" spans="1:20" ht="15.6" x14ac:dyDescent="0.3">
      <c r="A839" s="270" t="str">
        <f>A800</f>
        <v xml:space="preserve">                                                       ____________</v>
      </c>
      <c r="B839" s="270"/>
      <c r="C839" s="270"/>
      <c r="D839" s="270"/>
      <c r="E839" s="270"/>
      <c r="F839" s="270"/>
      <c r="G839" s="270"/>
      <c r="H839" s="270"/>
      <c r="I839" s="270"/>
      <c r="J839" s="270"/>
      <c r="K839" s="270"/>
      <c r="L839" s="3"/>
      <c r="M839" s="270" t="str">
        <f>A839</f>
        <v xml:space="preserve">                                                       ____________</v>
      </c>
      <c r="N839" s="270"/>
      <c r="O839" s="270"/>
      <c r="P839" s="270"/>
      <c r="Q839" s="270"/>
      <c r="R839" s="270"/>
      <c r="S839" s="270"/>
    </row>
    <row r="840" spans="1:20" ht="15.6" x14ac:dyDescent="0.3">
      <c r="A840" s="294"/>
      <c r="B840" s="294"/>
      <c r="C840" s="294"/>
      <c r="D840" s="294"/>
      <c r="E840" s="294"/>
      <c r="F840" s="294"/>
      <c r="G840" s="294"/>
      <c r="H840" s="294"/>
      <c r="I840" s="294"/>
      <c r="J840" s="294"/>
      <c r="K840" s="294"/>
      <c r="L840" s="2"/>
      <c r="M840" s="294"/>
      <c r="N840" s="294"/>
      <c r="O840" s="294"/>
      <c r="P840" s="294"/>
      <c r="Q840" s="294"/>
      <c r="R840" s="294"/>
      <c r="S840" s="294"/>
    </row>
    <row r="841" spans="1:20" ht="15.6" x14ac:dyDescent="0.3">
      <c r="A841" s="294" t="str">
        <f>A802</f>
        <v>Меню на</v>
      </c>
      <c r="B841" s="294"/>
      <c r="C841" s="294"/>
      <c r="D841" s="294"/>
      <c r="E841" s="294"/>
      <c r="F841" s="294"/>
      <c r="G841" s="294"/>
      <c r="H841" s="294"/>
      <c r="I841" s="294"/>
      <c r="J841" s="294"/>
      <c r="K841" s="294"/>
      <c r="L841" s="2"/>
      <c r="M841" s="294" t="str">
        <f>A841</f>
        <v>Меню на</v>
      </c>
      <c r="N841" s="294"/>
      <c r="O841" s="294"/>
      <c r="P841" s="294"/>
      <c r="Q841" s="294"/>
      <c r="R841" s="294"/>
      <c r="S841" s="294"/>
    </row>
    <row r="842" spans="1:20" ht="15.6" x14ac:dyDescent="0.3">
      <c r="A842" s="294" t="str">
        <f>A803</f>
        <v xml:space="preserve">            «____» ___________ 202___г </v>
      </c>
      <c r="B842" s="294"/>
      <c r="C842" s="294"/>
      <c r="D842" s="294"/>
      <c r="E842" s="294"/>
      <c r="F842" s="294"/>
      <c r="G842" s="294"/>
      <c r="H842" s="294"/>
      <c r="I842" s="294"/>
      <c r="J842" s="294"/>
      <c r="K842" s="294"/>
      <c r="L842" s="3"/>
      <c r="M842" s="294" t="str">
        <f>A842</f>
        <v xml:space="preserve">            «____» ___________ 202___г </v>
      </c>
      <c r="N842" s="294"/>
      <c r="O842" s="294"/>
      <c r="P842" s="294"/>
      <c r="Q842" s="294"/>
      <c r="R842" s="294"/>
      <c r="S842" s="294"/>
    </row>
    <row r="843" spans="1:20" x14ac:dyDescent="0.3">
      <c r="A843" s="233"/>
      <c r="B843" s="233"/>
      <c r="C843" s="233"/>
      <c r="D843" s="233"/>
      <c r="E843" s="233"/>
      <c r="F843" s="233"/>
      <c r="G843" s="233"/>
      <c r="H843" s="233"/>
      <c r="I843" s="233"/>
      <c r="J843" s="233"/>
      <c r="K843" s="4"/>
      <c r="L843" s="4"/>
      <c r="M843" s="233"/>
      <c r="N843" s="233"/>
      <c r="O843" s="233"/>
      <c r="P843" s="233"/>
      <c r="Q843" s="233"/>
      <c r="R843" s="233"/>
      <c r="S843" s="233"/>
    </row>
    <row r="844" spans="1:20" ht="21" thickBot="1" x14ac:dyDescent="0.35">
      <c r="A844" s="234" t="s">
        <v>182</v>
      </c>
      <c r="B844" s="234"/>
      <c r="C844" s="234"/>
      <c r="D844" s="234"/>
      <c r="E844" s="234"/>
      <c r="F844" s="234"/>
      <c r="G844" s="234"/>
      <c r="H844" s="234"/>
      <c r="I844" s="234"/>
      <c r="J844" s="234"/>
      <c r="K844" s="16"/>
      <c r="L844" s="9"/>
      <c r="M844" s="234" t="s">
        <v>183</v>
      </c>
      <c r="N844" s="234"/>
      <c r="O844" s="234"/>
      <c r="P844" s="234"/>
      <c r="Q844" s="234"/>
      <c r="R844" s="234"/>
      <c r="S844" s="234"/>
    </row>
    <row r="845" spans="1:20" ht="19.5" customHeight="1" thickBot="1" x14ac:dyDescent="0.35">
      <c r="A845" s="235" t="s">
        <v>1</v>
      </c>
      <c r="B845" s="237" t="s">
        <v>4</v>
      </c>
      <c r="C845" s="238"/>
      <c r="D845" s="238"/>
      <c r="E845" s="239"/>
      <c r="F845" s="235" t="s">
        <v>2</v>
      </c>
      <c r="G845" s="243" t="s">
        <v>33</v>
      </c>
      <c r="H845" s="244"/>
      <c r="I845" s="245"/>
      <c r="J845" s="246" t="s">
        <v>3</v>
      </c>
      <c r="K845" s="285" t="s">
        <v>34</v>
      </c>
      <c r="L845" s="9"/>
      <c r="M845" s="287" t="s">
        <v>1</v>
      </c>
      <c r="N845" s="289" t="s">
        <v>4</v>
      </c>
      <c r="O845" s="246" t="s">
        <v>2</v>
      </c>
      <c r="P845" s="243" t="s">
        <v>33</v>
      </c>
      <c r="Q845" s="244"/>
      <c r="R845" s="245"/>
      <c r="S845" s="289" t="s">
        <v>3</v>
      </c>
      <c r="T845" s="278" t="s">
        <v>34</v>
      </c>
    </row>
    <row r="846" spans="1:20" ht="21.75" customHeight="1" thickBot="1" x14ac:dyDescent="0.35">
      <c r="A846" s="236"/>
      <c r="B846" s="240"/>
      <c r="C846" s="241"/>
      <c r="D846" s="241"/>
      <c r="E846" s="242"/>
      <c r="F846" s="236"/>
      <c r="G846" s="31" t="s">
        <v>30</v>
      </c>
      <c r="H846" s="31" t="s">
        <v>31</v>
      </c>
      <c r="I846" s="31" t="s">
        <v>32</v>
      </c>
      <c r="J846" s="247"/>
      <c r="K846" s="286"/>
      <c r="L846" s="10"/>
      <c r="M846" s="288"/>
      <c r="N846" s="290"/>
      <c r="O846" s="247"/>
      <c r="P846" s="30" t="str">
        <f>G846</f>
        <v>Б</v>
      </c>
      <c r="Q846" s="30" t="str">
        <f>H846</f>
        <v>Ж</v>
      </c>
      <c r="R846" s="32" t="str">
        <f>I846</f>
        <v>У</v>
      </c>
      <c r="S846" s="290"/>
      <c r="T846" s="279"/>
    </row>
    <row r="847" spans="1:20" ht="46.8" x14ac:dyDescent="0.3">
      <c r="A847" s="44" t="s">
        <v>5</v>
      </c>
      <c r="B847" s="280" t="s">
        <v>184</v>
      </c>
      <c r="C847" s="280"/>
      <c r="D847" s="280"/>
      <c r="E847" s="280"/>
      <c r="F847" s="40">
        <v>130</v>
      </c>
      <c r="G847" s="40">
        <v>1.57</v>
      </c>
      <c r="H847" s="17">
        <v>7.14</v>
      </c>
      <c r="I847" s="40">
        <v>17.54</v>
      </c>
      <c r="J847" s="17">
        <v>159.66999999999999</v>
      </c>
      <c r="K847" s="79" t="s">
        <v>60</v>
      </c>
      <c r="L847" s="11"/>
      <c r="M847" s="63" t="s">
        <v>5</v>
      </c>
      <c r="N847" s="64" t="str">
        <f>B847</f>
        <v>Каша молочная жидкая рисовая</v>
      </c>
      <c r="O847" s="68">
        <v>150</v>
      </c>
      <c r="P847" s="67">
        <v>1.81</v>
      </c>
      <c r="Q847" s="68">
        <v>8.56</v>
      </c>
      <c r="R847" s="67">
        <v>20.22</v>
      </c>
      <c r="S847" s="68">
        <v>189.3</v>
      </c>
      <c r="T847" s="83" t="str">
        <f>K847</f>
        <v>7.4</v>
      </c>
    </row>
    <row r="848" spans="1:20" ht="25.5" customHeight="1" x14ac:dyDescent="0.3">
      <c r="A848" s="45"/>
      <c r="B848" s="281" t="s">
        <v>6</v>
      </c>
      <c r="C848" s="281"/>
      <c r="D848" s="281"/>
      <c r="E848" s="281"/>
      <c r="F848" s="18">
        <v>150</v>
      </c>
      <c r="G848" s="18">
        <v>2E-3</v>
      </c>
      <c r="H848" s="33"/>
      <c r="I848" s="18">
        <v>5.2709999999999999</v>
      </c>
      <c r="J848" s="33">
        <v>21.507999999999999</v>
      </c>
      <c r="K848" s="80" t="s">
        <v>48</v>
      </c>
      <c r="L848" s="12"/>
      <c r="M848" s="45"/>
      <c r="N848" s="65" t="str">
        <f>B848</f>
        <v>Чай с сахаром</v>
      </c>
      <c r="O848" s="18">
        <v>180</v>
      </c>
      <c r="P848" s="33">
        <v>2E-3</v>
      </c>
      <c r="Q848" s="18"/>
      <c r="R848" s="33" t="s">
        <v>50</v>
      </c>
      <c r="S848" s="18">
        <v>28.841999999999999</v>
      </c>
      <c r="T848" s="84" t="str">
        <f>K848</f>
        <v>7.43</v>
      </c>
    </row>
    <row r="849" spans="1:20" ht="24" customHeight="1" thickBot="1" x14ac:dyDescent="0.35">
      <c r="A849" s="45"/>
      <c r="B849" s="281" t="s">
        <v>14</v>
      </c>
      <c r="C849" s="281"/>
      <c r="D849" s="281"/>
      <c r="E849" s="281"/>
      <c r="F849" s="18">
        <v>30</v>
      </c>
      <c r="G849" s="18">
        <v>2.25</v>
      </c>
      <c r="H849" s="33">
        <v>0.87</v>
      </c>
      <c r="I849" s="18">
        <v>15.27</v>
      </c>
      <c r="J849" s="101">
        <v>79.2</v>
      </c>
      <c r="K849" s="80" t="s">
        <v>37</v>
      </c>
      <c r="L849" s="12"/>
      <c r="M849" s="45"/>
      <c r="N849" s="65" t="str">
        <f>B849</f>
        <v>Батон  (пшеничный)</v>
      </c>
      <c r="O849" s="18">
        <v>40</v>
      </c>
      <c r="P849" s="33">
        <v>3</v>
      </c>
      <c r="Q849" s="18">
        <v>1.1599999999999999</v>
      </c>
      <c r="R849" s="33">
        <v>20.36</v>
      </c>
      <c r="S849" s="18">
        <v>105.6</v>
      </c>
      <c r="T849" s="84" t="str">
        <f>K849</f>
        <v>7.8.2</v>
      </c>
    </row>
    <row r="850" spans="1:20" ht="16.2" hidden="1" thickBot="1" x14ac:dyDescent="0.35">
      <c r="A850" s="45"/>
      <c r="B850" s="282"/>
      <c r="C850" s="283"/>
      <c r="D850" s="283"/>
      <c r="E850" s="284"/>
      <c r="F850" s="18"/>
      <c r="G850" s="18"/>
      <c r="H850" s="33"/>
      <c r="I850" s="18"/>
      <c r="J850" s="101"/>
      <c r="K850" s="80"/>
      <c r="L850" s="12"/>
      <c r="M850" s="45"/>
      <c r="N850" s="65">
        <f>B850</f>
        <v>0</v>
      </c>
      <c r="O850" s="18"/>
      <c r="P850" s="33"/>
      <c r="Q850" s="18"/>
      <c r="R850" s="33"/>
      <c r="S850" s="18"/>
      <c r="T850" s="84">
        <f>K850</f>
        <v>0</v>
      </c>
    </row>
    <row r="851" spans="1:20" ht="16.2" hidden="1" thickBot="1" x14ac:dyDescent="0.35">
      <c r="A851" s="46"/>
      <c r="B851" s="282"/>
      <c r="C851" s="283"/>
      <c r="D851" s="283"/>
      <c r="E851" s="284"/>
      <c r="F851" s="41"/>
      <c r="G851" s="48"/>
      <c r="H851" s="34"/>
      <c r="I851" s="48"/>
      <c r="J851" s="47"/>
      <c r="K851" s="81"/>
      <c r="L851" s="12"/>
      <c r="M851" s="46"/>
      <c r="N851" s="66">
        <f>B851</f>
        <v>0</v>
      </c>
      <c r="O851" s="48"/>
      <c r="P851" s="34"/>
      <c r="Q851" s="48"/>
      <c r="R851" s="34"/>
      <c r="S851" s="48"/>
      <c r="T851" s="85">
        <f>K851</f>
        <v>0</v>
      </c>
    </row>
    <row r="852" spans="1:20" ht="21.75" customHeight="1" thickBot="1" x14ac:dyDescent="0.35">
      <c r="A852" s="272" t="s">
        <v>8</v>
      </c>
      <c r="B852" s="273"/>
      <c r="C852" s="273"/>
      <c r="D852" s="273"/>
      <c r="E852" s="274"/>
      <c r="F852" s="50">
        <f>SUM(F847:F851)</f>
        <v>310</v>
      </c>
      <c r="G852" s="42">
        <f>SUM(G847:G851)</f>
        <v>3.8220000000000001</v>
      </c>
      <c r="H852" s="42">
        <f>SUM(H847:H851)</f>
        <v>8.01</v>
      </c>
      <c r="I852" s="42">
        <f>SUM(I847:I851)</f>
        <v>38.081000000000003</v>
      </c>
      <c r="J852" s="49">
        <f>SUM(J847:J851)</f>
        <v>260.37799999999999</v>
      </c>
      <c r="K852" s="21"/>
      <c r="L852" s="13"/>
      <c r="M852" s="272" t="s">
        <v>8</v>
      </c>
      <c r="N852" s="274"/>
      <c r="O852" s="42">
        <f>SUM(O847:O851)</f>
        <v>370</v>
      </c>
      <c r="P852" s="50">
        <f>SUM(P847:P851)</f>
        <v>4.8120000000000003</v>
      </c>
      <c r="Q852" s="42">
        <f>SUM(Q847:Q851)</f>
        <v>9.7200000000000006</v>
      </c>
      <c r="R852" s="103">
        <f>SUM(R847:R851)</f>
        <v>40.58</v>
      </c>
      <c r="S852" s="35">
        <f>SUM(S847:S851)</f>
        <v>323.74199999999996</v>
      </c>
      <c r="T852" s="86"/>
    </row>
    <row r="853" spans="1:20" ht="32.25" customHeight="1" thickBot="1" x14ac:dyDescent="0.35">
      <c r="A853" s="62" t="s">
        <v>9</v>
      </c>
      <c r="B853" s="275" t="s">
        <v>22</v>
      </c>
      <c r="C853" s="276"/>
      <c r="D853" s="276"/>
      <c r="E853" s="277"/>
      <c r="F853" s="43">
        <v>100</v>
      </c>
      <c r="G853" s="43">
        <v>0.2</v>
      </c>
      <c r="H853" s="36"/>
      <c r="I853" s="43">
        <v>5.99</v>
      </c>
      <c r="J853" s="36">
        <v>24.62</v>
      </c>
      <c r="K853" s="82" t="s">
        <v>40</v>
      </c>
      <c r="L853" s="11"/>
      <c r="M853" s="69" t="s">
        <v>9</v>
      </c>
      <c r="N853" s="70" t="str">
        <f>B853</f>
        <v>Напиток из плодов шиповника</v>
      </c>
      <c r="O853" s="43">
        <v>100</v>
      </c>
      <c r="P853" s="43">
        <v>0.28000000000000003</v>
      </c>
      <c r="Q853" s="71"/>
      <c r="R853" s="43">
        <v>9.19</v>
      </c>
      <c r="S853" s="43">
        <v>29.68</v>
      </c>
      <c r="T853" s="119" t="s">
        <v>52</v>
      </c>
    </row>
    <row r="854" spans="1:20" ht="16.2" thickBot="1" x14ac:dyDescent="0.35">
      <c r="A854" s="8"/>
      <c r="B854" s="267"/>
      <c r="C854" s="267"/>
      <c r="D854" s="267"/>
      <c r="E854" s="268"/>
      <c r="F854" s="20"/>
      <c r="G854" s="20"/>
      <c r="H854" s="2"/>
      <c r="I854" s="14"/>
      <c r="J854" s="14"/>
      <c r="K854" s="22"/>
      <c r="L854" s="5"/>
      <c r="M854" s="8"/>
      <c r="N854" s="23"/>
      <c r="O854" s="23"/>
      <c r="P854" s="24"/>
      <c r="Q854" s="24"/>
      <c r="R854" s="24"/>
      <c r="S854" s="14"/>
      <c r="T854" s="118"/>
    </row>
    <row r="855" spans="1:20" ht="21.75" customHeight="1" thickBot="1" x14ac:dyDescent="0.35">
      <c r="A855" s="248" t="s">
        <v>10</v>
      </c>
      <c r="B855" s="258"/>
      <c r="C855" s="258"/>
      <c r="D855" s="258"/>
      <c r="E855" s="249"/>
      <c r="F855" s="52">
        <f>SUM(F853:F854)</f>
        <v>100</v>
      </c>
      <c r="G855" s="27">
        <f>SUM(G853:G854)</f>
        <v>0.2</v>
      </c>
      <c r="H855" s="27"/>
      <c r="I855" s="53">
        <f>SUM(I853:I854)</f>
        <v>5.99</v>
      </c>
      <c r="J855" s="53">
        <f>SUM(J853:J854)</f>
        <v>24.62</v>
      </c>
      <c r="K855" s="27"/>
      <c r="L855" s="3"/>
      <c r="M855" s="248" t="s">
        <v>10</v>
      </c>
      <c r="N855" s="258"/>
      <c r="O855" s="15">
        <f>SUM(O853:O854)</f>
        <v>100</v>
      </c>
      <c r="P855" s="27">
        <f>SUM(P853:P854)</f>
        <v>0.28000000000000003</v>
      </c>
      <c r="Q855" s="37"/>
      <c r="R855" s="27">
        <f>SUM(R853:R854)</f>
        <v>9.19</v>
      </c>
      <c r="S855" s="37">
        <f>SUM(S853:S854)</f>
        <v>29.68</v>
      </c>
      <c r="T855" s="86"/>
    </row>
    <row r="856" spans="1:20" ht="29.25" customHeight="1" x14ac:dyDescent="0.3">
      <c r="A856" s="59" t="s">
        <v>15</v>
      </c>
      <c r="B856" s="266" t="s">
        <v>185</v>
      </c>
      <c r="C856" s="267"/>
      <c r="D856" s="267"/>
      <c r="E856" s="268"/>
      <c r="F856" s="25">
        <v>30</v>
      </c>
      <c r="G856" s="25">
        <v>0.52500000000000002</v>
      </c>
      <c r="H856" s="25">
        <v>2.0150000000000001</v>
      </c>
      <c r="I856" s="56">
        <v>3.08</v>
      </c>
      <c r="J856" s="25">
        <v>33.03</v>
      </c>
      <c r="K856" s="89" t="s">
        <v>186</v>
      </c>
      <c r="L856" s="5"/>
      <c r="M856" s="72" t="s">
        <v>15</v>
      </c>
      <c r="N856" s="73" t="str">
        <f t="shared" ref="N856:N863" si="38">B856</f>
        <v>Салат из моркови отварной</v>
      </c>
      <c r="O856" s="77">
        <v>40</v>
      </c>
      <c r="P856" s="77">
        <v>0.69</v>
      </c>
      <c r="Q856" s="76">
        <v>3.0150000000000001</v>
      </c>
      <c r="R856" s="77">
        <v>4.048</v>
      </c>
      <c r="S856" s="77">
        <v>46.75</v>
      </c>
      <c r="T856" s="83" t="str">
        <f>K856</f>
        <v>1.23.4</v>
      </c>
    </row>
    <row r="857" spans="1:20" ht="30.75" customHeight="1" x14ac:dyDescent="0.3">
      <c r="A857" s="60"/>
      <c r="B857" s="252" t="s">
        <v>187</v>
      </c>
      <c r="C857" s="253"/>
      <c r="D857" s="253"/>
      <c r="E857" s="254"/>
      <c r="F857" s="19">
        <v>150</v>
      </c>
      <c r="G857" s="97">
        <v>0.9</v>
      </c>
      <c r="H857" s="97">
        <v>4.5</v>
      </c>
      <c r="I857" s="98">
        <v>15.2</v>
      </c>
      <c r="J857" s="96">
        <v>109.3</v>
      </c>
      <c r="K857" s="90" t="s">
        <v>188</v>
      </c>
      <c r="L857" s="3"/>
      <c r="M857" s="28"/>
      <c r="N857" s="74" t="str">
        <f t="shared" si="38"/>
        <v>Суп пюре с яичными хлопьями</v>
      </c>
      <c r="O857" s="19">
        <v>180</v>
      </c>
      <c r="P857" s="19">
        <v>2.6</v>
      </c>
      <c r="Q857" s="126">
        <v>7</v>
      </c>
      <c r="R857" s="96">
        <v>19.600000000000001</v>
      </c>
      <c r="S857" s="96">
        <v>152</v>
      </c>
      <c r="T857" s="83" t="str">
        <f>K857</f>
        <v>2.13.1</v>
      </c>
    </row>
    <row r="858" spans="1:20" ht="33" customHeight="1" x14ac:dyDescent="0.3">
      <c r="A858" s="60"/>
      <c r="B858" s="252" t="s">
        <v>189</v>
      </c>
      <c r="C858" s="253"/>
      <c r="D858" s="253"/>
      <c r="E858" s="254"/>
      <c r="F858" s="19">
        <v>50</v>
      </c>
      <c r="G858" s="97">
        <v>6.8419999999999996</v>
      </c>
      <c r="H858" s="97">
        <v>4.6500000000000004</v>
      </c>
      <c r="I858" s="98">
        <v>5.0540000000000003</v>
      </c>
      <c r="J858" s="96">
        <v>90.03</v>
      </c>
      <c r="K858" s="90" t="s">
        <v>63</v>
      </c>
      <c r="L858" s="6"/>
      <c r="M858" s="28"/>
      <c r="N858" s="74" t="str">
        <f t="shared" si="38"/>
        <v>Котлета мясная</v>
      </c>
      <c r="O858" s="19">
        <v>70</v>
      </c>
      <c r="P858" s="19">
        <v>11.407</v>
      </c>
      <c r="Q858" s="39">
        <v>7.4589999999999996</v>
      </c>
      <c r="R858" s="19">
        <v>7.6139999999999999</v>
      </c>
      <c r="S858" s="19">
        <v>144.12</v>
      </c>
      <c r="T858" s="95" t="str">
        <f t="shared" ref="T858:T863" si="39">K858</f>
        <v>3.49</v>
      </c>
    </row>
    <row r="859" spans="1:20" ht="46.8" x14ac:dyDescent="0.3">
      <c r="A859" s="60"/>
      <c r="B859" s="252" t="s">
        <v>190</v>
      </c>
      <c r="C859" s="253"/>
      <c r="D859" s="253"/>
      <c r="E859" s="254"/>
      <c r="F859" s="19">
        <v>110</v>
      </c>
      <c r="G859" s="97">
        <v>4.72</v>
      </c>
      <c r="H859" s="97">
        <v>3.54</v>
      </c>
      <c r="I859" s="98">
        <v>30.23</v>
      </c>
      <c r="J859" s="19">
        <v>170.98</v>
      </c>
      <c r="K859" s="90" t="s">
        <v>191</v>
      </c>
      <c r="L859" s="6"/>
      <c r="M859" s="28"/>
      <c r="N859" s="74" t="str">
        <f t="shared" si="38"/>
        <v>Макароны откидные</v>
      </c>
      <c r="O859" s="19">
        <v>130</v>
      </c>
      <c r="P859" s="19">
        <v>5.55</v>
      </c>
      <c r="Q859" s="39">
        <v>4.38</v>
      </c>
      <c r="R859" s="19">
        <v>35.57</v>
      </c>
      <c r="S859" s="19">
        <v>203.1</v>
      </c>
      <c r="T859" s="95" t="str">
        <f t="shared" si="39"/>
        <v>4.6</v>
      </c>
    </row>
    <row r="860" spans="1:20" ht="15.6" hidden="1" x14ac:dyDescent="0.3">
      <c r="A860" s="60"/>
      <c r="B860" s="252"/>
      <c r="C860" s="253"/>
      <c r="D860" s="253"/>
      <c r="E860" s="254"/>
      <c r="F860" s="19"/>
      <c r="G860" s="97"/>
      <c r="H860" s="97"/>
      <c r="I860" s="98"/>
      <c r="J860" s="19"/>
      <c r="K860" s="90"/>
      <c r="L860" s="6"/>
      <c r="M860" s="60"/>
      <c r="N860" s="74">
        <f t="shared" si="38"/>
        <v>0</v>
      </c>
      <c r="O860" s="19"/>
      <c r="P860" s="19"/>
      <c r="Q860" s="39"/>
      <c r="R860" s="19"/>
      <c r="S860" s="19"/>
      <c r="T860" s="95">
        <f t="shared" si="39"/>
        <v>0</v>
      </c>
    </row>
    <row r="861" spans="1:20" ht="27.75" customHeight="1" x14ac:dyDescent="0.3">
      <c r="A861" s="60"/>
      <c r="B861" s="252" t="s">
        <v>84</v>
      </c>
      <c r="C861" s="253"/>
      <c r="D861" s="253"/>
      <c r="E861" s="254"/>
      <c r="F861" s="19">
        <v>100</v>
      </c>
      <c r="G861" s="97">
        <v>0.1</v>
      </c>
      <c r="H861" s="97"/>
      <c r="I861" s="98">
        <v>12</v>
      </c>
      <c r="J861" s="19">
        <v>50</v>
      </c>
      <c r="K861" s="90" t="s">
        <v>85</v>
      </c>
      <c r="L861" s="6"/>
      <c r="M861" s="28"/>
      <c r="N861" s="74" t="str">
        <f t="shared" si="38"/>
        <v>Сок фруктовый</v>
      </c>
      <c r="O861" s="19">
        <v>130</v>
      </c>
      <c r="P861" s="19">
        <v>0.13</v>
      </c>
      <c r="Q861" s="39"/>
      <c r="R861" s="19">
        <v>15.6</v>
      </c>
      <c r="S861" s="19">
        <v>65</v>
      </c>
      <c r="T861" s="95" t="str">
        <f t="shared" si="39"/>
        <v>7.8</v>
      </c>
    </row>
    <row r="862" spans="1:20" ht="27" customHeight="1" x14ac:dyDescent="0.3">
      <c r="A862" s="60"/>
      <c r="B862" s="252" t="s">
        <v>16</v>
      </c>
      <c r="C862" s="253"/>
      <c r="D862" s="253"/>
      <c r="E862" s="254"/>
      <c r="F862" s="19">
        <v>30</v>
      </c>
      <c r="G862" s="97">
        <v>2.4300000000000002</v>
      </c>
      <c r="H862" s="97">
        <v>0.3</v>
      </c>
      <c r="I862" s="98">
        <v>14.64</v>
      </c>
      <c r="J862" s="19">
        <v>72.599999999999994</v>
      </c>
      <c r="K862" s="90" t="s">
        <v>37</v>
      </c>
      <c r="L862" s="6"/>
      <c r="M862" s="60"/>
      <c r="N862" s="74" t="str">
        <f t="shared" si="38"/>
        <v>Хлеб пшеничный</v>
      </c>
      <c r="O862" s="19">
        <v>40</v>
      </c>
      <c r="P862" s="19">
        <v>3.24</v>
      </c>
      <c r="Q862" s="39">
        <v>0.4</v>
      </c>
      <c r="R862" s="19">
        <v>16.52</v>
      </c>
      <c r="S862" s="19">
        <v>96.8</v>
      </c>
      <c r="T862" s="95" t="str">
        <f t="shared" si="39"/>
        <v>7.8.2</v>
      </c>
    </row>
    <row r="863" spans="1:20" ht="26.25" customHeight="1" thickBot="1" x14ac:dyDescent="0.35">
      <c r="A863" s="61"/>
      <c r="B863" s="255" t="s">
        <v>29</v>
      </c>
      <c r="C863" s="256"/>
      <c r="D863" s="256"/>
      <c r="E863" s="257"/>
      <c r="F863" s="115">
        <v>30</v>
      </c>
      <c r="G863" s="99">
        <v>3.9</v>
      </c>
      <c r="H863" s="99">
        <v>0.9</v>
      </c>
      <c r="I863" s="100">
        <v>12</v>
      </c>
      <c r="J863" s="78">
        <v>75</v>
      </c>
      <c r="K863" s="90" t="s">
        <v>37</v>
      </c>
      <c r="L863" s="6"/>
      <c r="M863" s="29"/>
      <c r="N863" s="75" t="str">
        <f t="shared" si="38"/>
        <v>Хлеб ржаной</v>
      </c>
      <c r="O863" s="78">
        <v>40</v>
      </c>
      <c r="P863" s="108">
        <v>5.2</v>
      </c>
      <c r="Q863" s="109">
        <v>1.2</v>
      </c>
      <c r="R863" s="108">
        <v>16</v>
      </c>
      <c r="S863" s="110">
        <v>100</v>
      </c>
      <c r="T863" s="95" t="str">
        <f t="shared" si="39"/>
        <v>7.8.2</v>
      </c>
    </row>
    <row r="864" spans="1:20" ht="21" customHeight="1" thickBot="1" x14ac:dyDescent="0.35">
      <c r="A864" s="248" t="s">
        <v>11</v>
      </c>
      <c r="B864" s="258"/>
      <c r="C864" s="258"/>
      <c r="D864" s="258"/>
      <c r="E864" s="249"/>
      <c r="F864" s="55">
        <f>SUM(F856:F863)</f>
        <v>500</v>
      </c>
      <c r="G864" s="52">
        <f>SUM(G856:G863)</f>
        <v>19.416999999999998</v>
      </c>
      <c r="H864" s="27">
        <f>SUM(H856:H863)</f>
        <v>15.905000000000003</v>
      </c>
      <c r="I864" s="53">
        <f>SUM(I856:I863)</f>
        <v>92.204000000000008</v>
      </c>
      <c r="J864" s="37">
        <f>SUM(J856:J863)</f>
        <v>600.93999999999994</v>
      </c>
      <c r="K864" s="92"/>
      <c r="L864" s="6"/>
      <c r="M864" s="248" t="s">
        <v>11</v>
      </c>
      <c r="N864" s="259"/>
      <c r="O864" s="37">
        <f>SUM(O856:O863)</f>
        <v>630</v>
      </c>
      <c r="P864" s="27">
        <f>SUM(P856:P863)</f>
        <v>28.816999999999997</v>
      </c>
      <c r="Q864" s="37">
        <f>SUM(Q856:Q863)</f>
        <v>23.453999999999997</v>
      </c>
      <c r="R864" s="27">
        <f>SUM(R856:R863)</f>
        <v>114.952</v>
      </c>
      <c r="S864" s="37">
        <f>SUM(S856:S863)</f>
        <v>807.77</v>
      </c>
      <c r="T864" s="86"/>
    </row>
    <row r="865" spans="1:20" ht="78" x14ac:dyDescent="0.3">
      <c r="A865" s="72" t="s">
        <v>12</v>
      </c>
      <c r="B865" s="260" t="s">
        <v>145</v>
      </c>
      <c r="C865" s="261"/>
      <c r="D865" s="261"/>
      <c r="E865" s="262"/>
      <c r="F865" s="77">
        <v>15</v>
      </c>
      <c r="G865" s="77">
        <v>1.1299999999999999</v>
      </c>
      <c r="H865" s="113">
        <v>1.77</v>
      </c>
      <c r="I865" s="77">
        <v>11.24</v>
      </c>
      <c r="J865" s="113">
        <v>62.55</v>
      </c>
      <c r="K865" s="114" t="s">
        <v>148</v>
      </c>
      <c r="L865" s="5"/>
      <c r="M865" s="72" t="str">
        <f>A865</f>
        <v>Полдник</v>
      </c>
      <c r="N865" s="73" t="str">
        <f>B865</f>
        <v>Кондитерские изделия (печенье)</v>
      </c>
      <c r="O865" s="77">
        <v>20</v>
      </c>
      <c r="P865" s="51">
        <v>1.5</v>
      </c>
      <c r="Q865" s="76">
        <v>2.36</v>
      </c>
      <c r="R865" s="51">
        <v>14.98</v>
      </c>
      <c r="S865" s="77">
        <v>83.4</v>
      </c>
      <c r="T865" s="83" t="str">
        <f>K865</f>
        <v>7.8.3</v>
      </c>
    </row>
    <row r="866" spans="1:20" ht="47.4" thickBot="1" x14ac:dyDescent="0.35">
      <c r="A866" s="111"/>
      <c r="B866" s="263" t="s">
        <v>146</v>
      </c>
      <c r="C866" s="264"/>
      <c r="D866" s="264"/>
      <c r="E866" s="265"/>
      <c r="F866" s="20">
        <v>120</v>
      </c>
      <c r="G866" s="20">
        <v>3.53</v>
      </c>
      <c r="H866" s="2">
        <v>3.15</v>
      </c>
      <c r="I866" s="20">
        <v>5.92</v>
      </c>
      <c r="J866" s="2">
        <v>65.52</v>
      </c>
      <c r="K866" s="89" t="s">
        <v>149</v>
      </c>
      <c r="L866" s="5"/>
      <c r="M866" s="112"/>
      <c r="N866" s="73" t="str">
        <f>B866</f>
        <v>Молоко кипяченое</v>
      </c>
      <c r="O866" s="51">
        <v>150</v>
      </c>
      <c r="P866" s="51">
        <v>4.42</v>
      </c>
      <c r="Q866" s="76">
        <v>3.95</v>
      </c>
      <c r="R866" s="51">
        <v>7.43</v>
      </c>
      <c r="S866" s="51">
        <v>82.16</v>
      </c>
      <c r="T866" s="83" t="str">
        <f>K866</f>
        <v>7.7</v>
      </c>
    </row>
    <row r="867" spans="1:20" ht="16.2" hidden="1" thickBot="1" x14ac:dyDescent="0.35">
      <c r="A867" s="60"/>
      <c r="B867" s="252"/>
      <c r="C867" s="253"/>
      <c r="D867" s="253"/>
      <c r="E867" s="254"/>
      <c r="F867" s="19"/>
      <c r="G867" s="19"/>
      <c r="H867" s="39"/>
      <c r="I867" s="19"/>
      <c r="J867" s="39"/>
      <c r="K867" s="90"/>
      <c r="L867" s="6"/>
      <c r="M867" s="60"/>
      <c r="N867" s="74">
        <f>B867</f>
        <v>0</v>
      </c>
      <c r="O867" s="19"/>
      <c r="P867" s="19"/>
      <c r="Q867" s="39"/>
      <c r="R867" s="19"/>
      <c r="S867" s="19"/>
      <c r="T867" s="83">
        <f>K867</f>
        <v>0</v>
      </c>
    </row>
    <row r="868" spans="1:20" ht="24.75" hidden="1" customHeight="1" x14ac:dyDescent="0.3">
      <c r="A868" s="60"/>
      <c r="B868" s="295"/>
      <c r="C868" s="295"/>
      <c r="D868" s="295"/>
      <c r="E868" s="295"/>
      <c r="F868" s="19"/>
      <c r="G868" s="19"/>
      <c r="H868" s="39"/>
      <c r="I868" s="19"/>
      <c r="J868" s="39"/>
      <c r="K868" s="90"/>
      <c r="L868" s="6"/>
      <c r="M868" s="60"/>
      <c r="N868" s="74">
        <f>B868</f>
        <v>0</v>
      </c>
      <c r="O868" s="19"/>
      <c r="P868" s="19"/>
      <c r="Q868" s="39"/>
      <c r="R868" s="19"/>
      <c r="S868" s="19"/>
      <c r="T868" s="83">
        <f>K868</f>
        <v>0</v>
      </c>
    </row>
    <row r="869" spans="1:20" ht="16.2" hidden="1" thickBot="1" x14ac:dyDescent="0.35">
      <c r="A869" s="61"/>
      <c r="B869" s="291"/>
      <c r="C869" s="292"/>
      <c r="D869" s="292"/>
      <c r="E869" s="293"/>
      <c r="F869" s="26"/>
      <c r="G869" s="54"/>
      <c r="H869" s="58"/>
      <c r="I869" s="54"/>
      <c r="J869" s="57"/>
      <c r="K869" s="93"/>
      <c r="L869" s="6"/>
      <c r="M869" s="61"/>
      <c r="N869" s="75"/>
      <c r="O869" s="61"/>
      <c r="P869" s="61"/>
      <c r="Q869" s="75"/>
      <c r="R869" s="61"/>
      <c r="S869" s="78"/>
      <c r="T869" s="83">
        <f>K869</f>
        <v>0</v>
      </c>
    </row>
    <row r="870" spans="1:20" ht="21.75" customHeight="1" thickBot="1" x14ac:dyDescent="0.35">
      <c r="A870" s="248" t="s">
        <v>13</v>
      </c>
      <c r="B870" s="258"/>
      <c r="C870" s="258"/>
      <c r="D870" s="258"/>
      <c r="E870" s="249"/>
      <c r="F870" s="27">
        <f>SUM(F865:F869)</f>
        <v>135</v>
      </c>
      <c r="G870" s="52">
        <f>SUM(G865:G869)</f>
        <v>4.66</v>
      </c>
      <c r="H870" s="27">
        <f>SUM(H865:H869)</f>
        <v>4.92</v>
      </c>
      <c r="I870" s="53">
        <f>SUM(I865:I869)</f>
        <v>17.16</v>
      </c>
      <c r="J870" s="27">
        <f>SUM(J865:J869)</f>
        <v>128.07</v>
      </c>
      <c r="K870" s="92"/>
      <c r="L870" s="6"/>
      <c r="M870" s="248" t="s">
        <v>13</v>
      </c>
      <c r="N870" s="249"/>
      <c r="O870" s="27">
        <f>SUM(O865:O869)</f>
        <v>170</v>
      </c>
      <c r="P870" s="52">
        <f>SUM(P865:P869)</f>
        <v>5.92</v>
      </c>
      <c r="Q870" s="27">
        <f>SUM(Q865:Q869)</f>
        <v>6.3100000000000005</v>
      </c>
      <c r="R870" s="53">
        <f>SUM(R865:R869)</f>
        <v>22.41</v>
      </c>
      <c r="S870" s="37">
        <f>SUM(S865:S869)</f>
        <v>165.56</v>
      </c>
      <c r="T870" s="86"/>
    </row>
    <row r="871" spans="1:20" ht="21" customHeight="1" thickBot="1" x14ac:dyDescent="0.35">
      <c r="A871" s="250" t="s">
        <v>17</v>
      </c>
      <c r="B871" s="251"/>
      <c r="C871" s="251"/>
      <c r="D871" s="251"/>
      <c r="E871" s="251"/>
      <c r="F871" s="104">
        <f>F852+F855+F864+F870</f>
        <v>1045</v>
      </c>
      <c r="G871" s="104">
        <f>G852+G855+G864+G870</f>
        <v>28.099</v>
      </c>
      <c r="H871" s="106">
        <f>H852+H855+H864+H870</f>
        <v>28.835000000000001</v>
      </c>
      <c r="I871" s="107">
        <f>I852+I855+I864+I870</f>
        <v>153.435</v>
      </c>
      <c r="J871" s="105">
        <f>J852+J855+J864+J870</f>
        <v>1014.0079999999998</v>
      </c>
      <c r="K871" s="94"/>
      <c r="L871" s="7"/>
      <c r="M871" s="250" t="str">
        <f>A871</f>
        <v>Итого за день:</v>
      </c>
      <c r="N871" s="251"/>
      <c r="O871" s="106">
        <f>O852+O855+O864+O870</f>
        <v>1270</v>
      </c>
      <c r="P871" s="105">
        <f>P852+P855+P864+P870</f>
        <v>39.829000000000001</v>
      </c>
      <c r="Q871" s="106">
        <f>Q852+Q855+Q864+Q870</f>
        <v>39.484000000000002</v>
      </c>
      <c r="R871" s="105">
        <f>R852+R855+R864+R870</f>
        <v>187.13199999999998</v>
      </c>
      <c r="S871" s="106">
        <f>S852+S855+S864+S870</f>
        <v>1326.752</v>
      </c>
      <c r="T871" s="88"/>
    </row>
    <row r="872" spans="1:20" x14ac:dyDescent="0.3">
      <c r="K872" s="7"/>
    </row>
  </sheetData>
  <mergeCells count="1245">
    <mergeCell ref="N477:T477"/>
    <mergeCell ref="N478:T478"/>
    <mergeCell ref="A524:J524"/>
    <mergeCell ref="M524:S524"/>
    <mergeCell ref="A338:A339"/>
    <mergeCell ref="M338:M339"/>
    <mergeCell ref="B167:E167"/>
    <mergeCell ref="B168:E168"/>
    <mergeCell ref="B169:E169"/>
    <mergeCell ref="A170:E170"/>
    <mergeCell ref="M170:N170"/>
    <mergeCell ref="A171:E171"/>
    <mergeCell ref="M171:N171"/>
    <mergeCell ref="A153:E153"/>
    <mergeCell ref="M153:N153"/>
    <mergeCell ref="B154:E154"/>
    <mergeCell ref="B155:E155"/>
    <mergeCell ref="A156:E156"/>
    <mergeCell ref="M156:N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A165:E165"/>
    <mergeCell ref="M165:N165"/>
    <mergeCell ref="B166:E166"/>
    <mergeCell ref="A276:J276"/>
    <mergeCell ref="A279:J279"/>
    <mergeCell ref="B292:E292"/>
    <mergeCell ref="A146:A147"/>
    <mergeCell ref="B146:E147"/>
    <mergeCell ref="F146:F147"/>
    <mergeCell ref="G146:I146"/>
    <mergeCell ref="J146:J147"/>
    <mergeCell ref="K146:K147"/>
    <mergeCell ref="M146:M147"/>
    <mergeCell ref="N146:N147"/>
    <mergeCell ref="O146:O147"/>
    <mergeCell ref="P146:R146"/>
    <mergeCell ref="S146:S147"/>
    <mergeCell ref="T146:T147"/>
    <mergeCell ref="B148:E148"/>
    <mergeCell ref="B149:E149"/>
    <mergeCell ref="B150:E150"/>
    <mergeCell ref="B151:E151"/>
    <mergeCell ref="B152:E152"/>
    <mergeCell ref="B287:E287"/>
    <mergeCell ref="T184:T185"/>
    <mergeCell ref="K184:K185"/>
    <mergeCell ref="P184:R184"/>
    <mergeCell ref="M184:M185"/>
    <mergeCell ref="N184:N185"/>
    <mergeCell ref="S184:S185"/>
    <mergeCell ref="B184:E185"/>
    <mergeCell ref="B186:E186"/>
    <mergeCell ref="F184:F185"/>
    <mergeCell ref="M222:S222"/>
    <mergeCell ref="M223:S223"/>
    <mergeCell ref="M224:M225"/>
    <mergeCell ref="A137:K137"/>
    <mergeCell ref="Q137:T137"/>
    <mergeCell ref="A138:K138"/>
    <mergeCell ref="Q138:T138"/>
    <mergeCell ref="A139:K139"/>
    <mergeCell ref="Q139:T139"/>
    <mergeCell ref="A140:G140"/>
    <mergeCell ref="Q140:T140"/>
    <mergeCell ref="A141:K141"/>
    <mergeCell ref="M141:T141"/>
    <mergeCell ref="A142:K142"/>
    <mergeCell ref="M142:T142"/>
    <mergeCell ref="A143:J143"/>
    <mergeCell ref="M143:S143"/>
    <mergeCell ref="A144:J144"/>
    <mergeCell ref="M144:S144"/>
    <mergeCell ref="A145:J145"/>
    <mergeCell ref="M145:S145"/>
    <mergeCell ref="T12:T13"/>
    <mergeCell ref="B14:E14"/>
    <mergeCell ref="B15:E15"/>
    <mergeCell ref="B16:E16"/>
    <mergeCell ref="B17:E17"/>
    <mergeCell ref="B18:E18"/>
    <mergeCell ref="A19:E19"/>
    <mergeCell ref="A37:E37"/>
    <mergeCell ref="M37:N37"/>
    <mergeCell ref="B30:E30"/>
    <mergeCell ref="A31:E31"/>
    <mergeCell ref="M31:N31"/>
    <mergeCell ref="B32:E32"/>
    <mergeCell ref="B33:E33"/>
    <mergeCell ref="B34:E34"/>
    <mergeCell ref="A136:K136"/>
    <mergeCell ref="Q136:T136"/>
    <mergeCell ref="M38:N38"/>
    <mergeCell ref="B56:E56"/>
    <mergeCell ref="B57:E57"/>
    <mergeCell ref="B58:E58"/>
    <mergeCell ref="A47:G47"/>
    <mergeCell ref="A52:J52"/>
    <mergeCell ref="A51:J51"/>
    <mergeCell ref="A53:A54"/>
    <mergeCell ref="B53:E54"/>
    <mergeCell ref="F53:F54"/>
    <mergeCell ref="G53:I53"/>
    <mergeCell ref="J53:J54"/>
    <mergeCell ref="K53:K54"/>
    <mergeCell ref="A77:E77"/>
    <mergeCell ref="M77:N77"/>
    <mergeCell ref="A1:S1"/>
    <mergeCell ref="A2:S2"/>
    <mergeCell ref="A3:S3"/>
    <mergeCell ref="A4:S4"/>
    <mergeCell ref="A5:S5"/>
    <mergeCell ref="A6:S6"/>
    <mergeCell ref="A8:S8"/>
    <mergeCell ref="B29:E29"/>
    <mergeCell ref="M19:N19"/>
    <mergeCell ref="A9:J9"/>
    <mergeCell ref="M9:S9"/>
    <mergeCell ref="A10:J10"/>
    <mergeCell ref="M10:S10"/>
    <mergeCell ref="A12:A13"/>
    <mergeCell ref="B12:E13"/>
    <mergeCell ref="F12:F13"/>
    <mergeCell ref="G12:I12"/>
    <mergeCell ref="O12:O13"/>
    <mergeCell ref="P12:R12"/>
    <mergeCell ref="S12:S13"/>
    <mergeCell ref="B24:E24"/>
    <mergeCell ref="J12:J13"/>
    <mergeCell ref="K12:K13"/>
    <mergeCell ref="M12:M13"/>
    <mergeCell ref="N12:N13"/>
    <mergeCell ref="B20:E20"/>
    <mergeCell ref="B26:E26"/>
    <mergeCell ref="B27:E27"/>
    <mergeCell ref="B28:E28"/>
    <mergeCell ref="B856:E856"/>
    <mergeCell ref="B857:E857"/>
    <mergeCell ref="B25:E25"/>
    <mergeCell ref="B21:E21"/>
    <mergeCell ref="A22:E22"/>
    <mergeCell ref="M22:N22"/>
    <mergeCell ref="B23:E23"/>
    <mergeCell ref="B35:E35"/>
    <mergeCell ref="B36:E36"/>
    <mergeCell ref="A38:E38"/>
    <mergeCell ref="B867:E867"/>
    <mergeCell ref="B868:E868"/>
    <mergeCell ref="B860:E860"/>
    <mergeCell ref="B854:E854"/>
    <mergeCell ref="A855:E855"/>
    <mergeCell ref="M870:N870"/>
    <mergeCell ref="B869:E869"/>
    <mergeCell ref="B861:E861"/>
    <mergeCell ref="A870:E870"/>
    <mergeCell ref="M855:N855"/>
    <mergeCell ref="M852:N852"/>
    <mergeCell ref="B853:E853"/>
    <mergeCell ref="A839:K839"/>
    <mergeCell ref="A832:E832"/>
    <mergeCell ref="M832:N832"/>
    <mergeCell ref="A836:K836"/>
    <mergeCell ref="N836:S836"/>
    <mergeCell ref="A838:K838"/>
    <mergeCell ref="M838:S838"/>
    <mergeCell ref="M839:S839"/>
    <mergeCell ref="A840:K840"/>
    <mergeCell ref="M840:S840"/>
    <mergeCell ref="A871:E871"/>
    <mergeCell ref="M871:N871"/>
    <mergeCell ref="B862:E862"/>
    <mergeCell ref="B863:E863"/>
    <mergeCell ref="A864:E864"/>
    <mergeCell ref="M864:N864"/>
    <mergeCell ref="B865:E865"/>
    <mergeCell ref="B866:E866"/>
    <mergeCell ref="T845:T846"/>
    <mergeCell ref="J845:J846"/>
    <mergeCell ref="K845:K846"/>
    <mergeCell ref="M845:M846"/>
    <mergeCell ref="N845:N846"/>
    <mergeCell ref="B847:E847"/>
    <mergeCell ref="M841:S841"/>
    <mergeCell ref="A842:K842"/>
    <mergeCell ref="M842:S842"/>
    <mergeCell ref="B858:E858"/>
    <mergeCell ref="B859:E859"/>
    <mergeCell ref="B848:E848"/>
    <mergeCell ref="B849:E849"/>
    <mergeCell ref="B851:E851"/>
    <mergeCell ref="A852:E852"/>
    <mergeCell ref="B850:E850"/>
    <mergeCell ref="O845:O846"/>
    <mergeCell ref="P845:R845"/>
    <mergeCell ref="A841:K841"/>
    <mergeCell ref="A845:A846"/>
    <mergeCell ref="B845:E846"/>
    <mergeCell ref="F845:F846"/>
    <mergeCell ref="G845:I845"/>
    <mergeCell ref="A843:J843"/>
    <mergeCell ref="M843:S843"/>
    <mergeCell ref="A844:J844"/>
    <mergeCell ref="M844:S844"/>
    <mergeCell ref="S845:S846"/>
    <mergeCell ref="B822:E822"/>
    <mergeCell ref="B823:E823"/>
    <mergeCell ref="B824:E824"/>
    <mergeCell ref="A825:E825"/>
    <mergeCell ref="B829:E829"/>
    <mergeCell ref="B830:E830"/>
    <mergeCell ref="A831:E831"/>
    <mergeCell ref="M831:N831"/>
    <mergeCell ref="B827:E827"/>
    <mergeCell ref="B828:E828"/>
    <mergeCell ref="B818:E818"/>
    <mergeCell ref="B819:E819"/>
    <mergeCell ref="B820:E820"/>
    <mergeCell ref="B821:E821"/>
    <mergeCell ref="T806:T807"/>
    <mergeCell ref="J806:J807"/>
    <mergeCell ref="K806:K807"/>
    <mergeCell ref="M806:M807"/>
    <mergeCell ref="N806:N807"/>
    <mergeCell ref="B808:E808"/>
    <mergeCell ref="B811:E811"/>
    <mergeCell ref="O806:O807"/>
    <mergeCell ref="P806:R806"/>
    <mergeCell ref="B815:E815"/>
    <mergeCell ref="A837:K837"/>
    <mergeCell ref="N837:S837"/>
    <mergeCell ref="B809:E809"/>
    <mergeCell ref="B810:E810"/>
    <mergeCell ref="M825:N825"/>
    <mergeCell ref="B826:E826"/>
    <mergeCell ref="A816:E816"/>
    <mergeCell ref="M816:N816"/>
    <mergeCell ref="B817:E817"/>
    <mergeCell ref="B812:E812"/>
    <mergeCell ref="A813:E813"/>
    <mergeCell ref="M813:N813"/>
    <mergeCell ref="B814:E814"/>
    <mergeCell ref="A803:K803"/>
    <mergeCell ref="M803:S803"/>
    <mergeCell ref="A799:K799"/>
    <mergeCell ref="M799:S799"/>
    <mergeCell ref="A792:E792"/>
    <mergeCell ref="M792:N792"/>
    <mergeCell ref="A797:K797"/>
    <mergeCell ref="N797:S797"/>
    <mergeCell ref="N798:S798"/>
    <mergeCell ref="A800:K800"/>
    <mergeCell ref="M800:S800"/>
    <mergeCell ref="A801:K801"/>
    <mergeCell ref="M801:S801"/>
    <mergeCell ref="A802:K802"/>
    <mergeCell ref="M802:S802"/>
    <mergeCell ref="A804:J804"/>
    <mergeCell ref="M804:S804"/>
    <mergeCell ref="A805:J805"/>
    <mergeCell ref="M805:S805"/>
    <mergeCell ref="A806:A807"/>
    <mergeCell ref="B806:E807"/>
    <mergeCell ref="F806:F807"/>
    <mergeCell ref="G806:I806"/>
    <mergeCell ref="S806:S807"/>
    <mergeCell ref="B782:E782"/>
    <mergeCell ref="B783:E783"/>
    <mergeCell ref="B784:E784"/>
    <mergeCell ref="A785:E785"/>
    <mergeCell ref="B789:E789"/>
    <mergeCell ref="B790:E790"/>
    <mergeCell ref="A791:E791"/>
    <mergeCell ref="M791:N791"/>
    <mergeCell ref="M785:N785"/>
    <mergeCell ref="S766:S767"/>
    <mergeCell ref="B786:E786"/>
    <mergeCell ref="B787:E787"/>
    <mergeCell ref="B788:E788"/>
    <mergeCell ref="A798:K798"/>
    <mergeCell ref="B778:E778"/>
    <mergeCell ref="B779:E779"/>
    <mergeCell ref="B780:E780"/>
    <mergeCell ref="B781:E781"/>
    <mergeCell ref="B777:E777"/>
    <mergeCell ref="B768:E768"/>
    <mergeCell ref="B769:E769"/>
    <mergeCell ref="B770:E770"/>
    <mergeCell ref="B771:E771"/>
    <mergeCell ref="A766:A767"/>
    <mergeCell ref="B766:E767"/>
    <mergeCell ref="T766:T767"/>
    <mergeCell ref="J766:J767"/>
    <mergeCell ref="K766:K767"/>
    <mergeCell ref="M766:M767"/>
    <mergeCell ref="N766:N767"/>
    <mergeCell ref="B772:E772"/>
    <mergeCell ref="A773:E773"/>
    <mergeCell ref="M773:N773"/>
    <mergeCell ref="B774:E774"/>
    <mergeCell ref="B775:E775"/>
    <mergeCell ref="A776:E776"/>
    <mergeCell ref="M776:N776"/>
    <mergeCell ref="A763:K763"/>
    <mergeCell ref="M763:S763"/>
    <mergeCell ref="A759:K759"/>
    <mergeCell ref="M759:S759"/>
    <mergeCell ref="A753:E753"/>
    <mergeCell ref="M753:N753"/>
    <mergeCell ref="A757:K757"/>
    <mergeCell ref="N757:S757"/>
    <mergeCell ref="A758:K758"/>
    <mergeCell ref="N758:S758"/>
    <mergeCell ref="A760:K760"/>
    <mergeCell ref="M760:S760"/>
    <mergeCell ref="A761:K761"/>
    <mergeCell ref="M761:S761"/>
    <mergeCell ref="A762:K762"/>
    <mergeCell ref="M762:S762"/>
    <mergeCell ref="A764:J764"/>
    <mergeCell ref="M764:S764"/>
    <mergeCell ref="A765:J765"/>
    <mergeCell ref="M765:S765"/>
    <mergeCell ref="F766:F767"/>
    <mergeCell ref="G766:I766"/>
    <mergeCell ref="O766:O767"/>
    <mergeCell ref="P766:R766"/>
    <mergeCell ref="B751:E751"/>
    <mergeCell ref="A752:E752"/>
    <mergeCell ref="M752:N752"/>
    <mergeCell ref="B739:E739"/>
    <mergeCell ref="B740:E740"/>
    <mergeCell ref="B741:E741"/>
    <mergeCell ref="B742:E742"/>
    <mergeCell ref="B743:E743"/>
    <mergeCell ref="B744:E744"/>
    <mergeCell ref="B745:E745"/>
    <mergeCell ref="S727:S728"/>
    <mergeCell ref="M746:N746"/>
    <mergeCell ref="B747:E747"/>
    <mergeCell ref="B748:E748"/>
    <mergeCell ref="B749:E749"/>
    <mergeCell ref="B750:E750"/>
    <mergeCell ref="A746:E746"/>
    <mergeCell ref="B738:E738"/>
    <mergeCell ref="B729:E729"/>
    <mergeCell ref="B730:E730"/>
    <mergeCell ref="B731:E731"/>
    <mergeCell ref="B732:E732"/>
    <mergeCell ref="A727:A728"/>
    <mergeCell ref="B727:E728"/>
    <mergeCell ref="F727:F728"/>
    <mergeCell ref="G727:I727"/>
    <mergeCell ref="O727:O728"/>
    <mergeCell ref="P727:R727"/>
    <mergeCell ref="T727:T728"/>
    <mergeCell ref="J727:J728"/>
    <mergeCell ref="K727:K728"/>
    <mergeCell ref="M727:M728"/>
    <mergeCell ref="N727:N728"/>
    <mergeCell ref="B733:E733"/>
    <mergeCell ref="A734:E734"/>
    <mergeCell ref="M734:N734"/>
    <mergeCell ref="B735:E735"/>
    <mergeCell ref="B736:E736"/>
    <mergeCell ref="A737:E737"/>
    <mergeCell ref="M737:N737"/>
    <mergeCell ref="A724:K724"/>
    <mergeCell ref="M724:S724"/>
    <mergeCell ref="A720:K720"/>
    <mergeCell ref="M720:S720"/>
    <mergeCell ref="A715:E715"/>
    <mergeCell ref="M715:N715"/>
    <mergeCell ref="A718:K718"/>
    <mergeCell ref="N718:S718"/>
    <mergeCell ref="A719:K719"/>
    <mergeCell ref="N719:S719"/>
    <mergeCell ref="A721:K721"/>
    <mergeCell ref="M721:S721"/>
    <mergeCell ref="A722:K722"/>
    <mergeCell ref="M722:S722"/>
    <mergeCell ref="A723:K723"/>
    <mergeCell ref="M723:S723"/>
    <mergeCell ref="A725:J725"/>
    <mergeCell ref="M725:S725"/>
    <mergeCell ref="A726:J726"/>
    <mergeCell ref="M726:S726"/>
    <mergeCell ref="A714:E714"/>
    <mergeCell ref="M714:N714"/>
    <mergeCell ref="B706:E706"/>
    <mergeCell ref="B707:E707"/>
    <mergeCell ref="B708:E708"/>
    <mergeCell ref="B701:E701"/>
    <mergeCell ref="B702:E702"/>
    <mergeCell ref="B703:E703"/>
    <mergeCell ref="B704:E704"/>
    <mergeCell ref="A709:E709"/>
    <mergeCell ref="M709:N709"/>
    <mergeCell ref="B710:E710"/>
    <mergeCell ref="B711:E711"/>
    <mergeCell ref="B712:E712"/>
    <mergeCell ref="B713:E713"/>
    <mergeCell ref="B694:E694"/>
    <mergeCell ref="B695:E695"/>
    <mergeCell ref="B696:E696"/>
    <mergeCell ref="T690:T691"/>
    <mergeCell ref="A682:K682"/>
    <mergeCell ref="Q682:T682"/>
    <mergeCell ref="A683:K683"/>
    <mergeCell ref="Q683:T683"/>
    <mergeCell ref="O690:O691"/>
    <mergeCell ref="A688:J688"/>
    <mergeCell ref="M688:S688"/>
    <mergeCell ref="A686:K686"/>
    <mergeCell ref="M686:T686"/>
    <mergeCell ref="A684:G684"/>
    <mergeCell ref="Q684:T684"/>
    <mergeCell ref="M689:S689"/>
    <mergeCell ref="M690:M691"/>
    <mergeCell ref="N690:N691"/>
    <mergeCell ref="A689:J689"/>
    <mergeCell ref="J690:J691"/>
    <mergeCell ref="A648:J648"/>
    <mergeCell ref="M648:S648"/>
    <mergeCell ref="A649:J649"/>
    <mergeCell ref="M649:S649"/>
    <mergeCell ref="A650:A651"/>
    <mergeCell ref="B653:E653"/>
    <mergeCell ref="B654:E654"/>
    <mergeCell ref="G650:I650"/>
    <mergeCell ref="S650:S651"/>
    <mergeCell ref="A675:E675"/>
    <mergeCell ref="A690:A691"/>
    <mergeCell ref="B690:E691"/>
    <mergeCell ref="B692:E692"/>
    <mergeCell ref="A697:E697"/>
    <mergeCell ref="M697:N697"/>
    <mergeCell ref="B705:E705"/>
    <mergeCell ref="P690:R690"/>
    <mergeCell ref="B698:E698"/>
    <mergeCell ref="B699:E699"/>
    <mergeCell ref="A700:E700"/>
    <mergeCell ref="M700:N700"/>
    <mergeCell ref="F690:F691"/>
    <mergeCell ref="G690:I690"/>
    <mergeCell ref="B693:E693"/>
    <mergeCell ref="S690:S691"/>
    <mergeCell ref="M669:N669"/>
    <mergeCell ref="A676:E676"/>
    <mergeCell ref="M676:N676"/>
    <mergeCell ref="B666:E666"/>
    <mergeCell ref="B670:E670"/>
    <mergeCell ref="B671:E671"/>
    <mergeCell ref="A647:K647"/>
    <mergeCell ref="M647:S647"/>
    <mergeCell ref="T650:T651"/>
    <mergeCell ref="B652:E652"/>
    <mergeCell ref="K650:K651"/>
    <mergeCell ref="M650:M651"/>
    <mergeCell ref="N650:N651"/>
    <mergeCell ref="O650:O651"/>
    <mergeCell ref="B650:E651"/>
    <mergeCell ref="F650:F651"/>
    <mergeCell ref="P650:R650"/>
    <mergeCell ref="B632:E632"/>
    <mergeCell ref="K690:K691"/>
    <mergeCell ref="B623:E623"/>
    <mergeCell ref="B624:E624"/>
    <mergeCell ref="B625:E625"/>
    <mergeCell ref="B626:E626"/>
    <mergeCell ref="A687:J687"/>
    <mergeCell ref="M687:S687"/>
    <mergeCell ref="A680:K680"/>
    <mergeCell ref="Q680:T680"/>
    <mergeCell ref="A681:K681"/>
    <mergeCell ref="Q681:T681"/>
    <mergeCell ref="J650:J651"/>
    <mergeCell ref="A645:K645"/>
    <mergeCell ref="M645:S645"/>
    <mergeCell ref="A646:K646"/>
    <mergeCell ref="M646:S646"/>
    <mergeCell ref="A641:K641"/>
    <mergeCell ref="N641:S641"/>
    <mergeCell ref="A642:K642"/>
    <mergeCell ref="N642:S642"/>
    <mergeCell ref="A636:E636"/>
    <mergeCell ref="A606:J606"/>
    <mergeCell ref="M606:T606"/>
    <mergeCell ref="A611:A612"/>
    <mergeCell ref="B611:E612"/>
    <mergeCell ref="F611:F612"/>
    <mergeCell ref="A621:E621"/>
    <mergeCell ref="A610:J610"/>
    <mergeCell ref="M610:S610"/>
    <mergeCell ref="S611:S612"/>
    <mergeCell ref="T611:T612"/>
    <mergeCell ref="J611:J612"/>
    <mergeCell ref="K611:K612"/>
    <mergeCell ref="M611:M612"/>
    <mergeCell ref="N611:N612"/>
    <mergeCell ref="A603:K603"/>
    <mergeCell ref="A685:K685"/>
    <mergeCell ref="M685:T685"/>
    <mergeCell ref="B613:E613"/>
    <mergeCell ref="B614:E614"/>
    <mergeCell ref="B615:E615"/>
    <mergeCell ref="B616:E616"/>
    <mergeCell ref="M636:N636"/>
    <mergeCell ref="A637:E637"/>
    <mergeCell ref="M637:N637"/>
    <mergeCell ref="B635:E635"/>
    <mergeCell ref="B629:E629"/>
    <mergeCell ref="A630:E630"/>
    <mergeCell ref="M630:N630"/>
    <mergeCell ref="B631:E631"/>
    <mergeCell ref="O611:O612"/>
    <mergeCell ref="M621:N621"/>
    <mergeCell ref="A609:J609"/>
    <mergeCell ref="M609:S609"/>
    <mergeCell ref="B588:E588"/>
    <mergeCell ref="A589:E589"/>
    <mergeCell ref="A596:E596"/>
    <mergeCell ref="M596:N596"/>
    <mergeCell ref="A600:K600"/>
    <mergeCell ref="M600:T600"/>
    <mergeCell ref="M589:N589"/>
    <mergeCell ref="B590:E590"/>
    <mergeCell ref="B591:E591"/>
    <mergeCell ref="B592:E592"/>
    <mergeCell ref="B633:E633"/>
    <mergeCell ref="B634:E634"/>
    <mergeCell ref="P611:R611"/>
    <mergeCell ref="M618:N618"/>
    <mergeCell ref="B619:E619"/>
    <mergeCell ref="B620:E620"/>
    <mergeCell ref="M603:T603"/>
    <mergeCell ref="A604:J604"/>
    <mergeCell ref="M604:T604"/>
    <mergeCell ref="B627:E627"/>
    <mergeCell ref="B622:E622"/>
    <mergeCell ref="B617:E617"/>
    <mergeCell ref="A618:E618"/>
    <mergeCell ref="G611:I611"/>
    <mergeCell ref="B628:E628"/>
    <mergeCell ref="M615:M616"/>
    <mergeCell ref="M577:N577"/>
    <mergeCell ref="B578:E578"/>
    <mergeCell ref="A605:J605"/>
    <mergeCell ref="M605:T605"/>
    <mergeCell ref="B579:E579"/>
    <mergeCell ref="A580:E580"/>
    <mergeCell ref="M580:N580"/>
    <mergeCell ref="B581:E581"/>
    <mergeCell ref="B586:E586"/>
    <mergeCell ref="B587:E587"/>
    <mergeCell ref="B582:E582"/>
    <mergeCell ref="B583:E583"/>
    <mergeCell ref="B584:E584"/>
    <mergeCell ref="B585:E585"/>
    <mergeCell ref="B593:E593"/>
    <mergeCell ref="B576:E576"/>
    <mergeCell ref="A577:E577"/>
    <mergeCell ref="A601:K601"/>
    <mergeCell ref="M601:T601"/>
    <mergeCell ref="A602:K602"/>
    <mergeCell ref="M602:T602"/>
    <mergeCell ref="B594:E594"/>
    <mergeCell ref="A595:E595"/>
    <mergeCell ref="M595:N595"/>
    <mergeCell ref="B574:E574"/>
    <mergeCell ref="B575:E575"/>
    <mergeCell ref="S570:S571"/>
    <mergeCell ref="T570:T571"/>
    <mergeCell ref="A569:J569"/>
    <mergeCell ref="M569:S569"/>
    <mergeCell ref="A570:A571"/>
    <mergeCell ref="B570:E571"/>
    <mergeCell ref="F570:F571"/>
    <mergeCell ref="G570:I570"/>
    <mergeCell ref="O570:O571"/>
    <mergeCell ref="P570:R570"/>
    <mergeCell ref="M570:M571"/>
    <mergeCell ref="N570:N571"/>
    <mergeCell ref="B572:E572"/>
    <mergeCell ref="B573:E573"/>
    <mergeCell ref="J570:J571"/>
    <mergeCell ref="K570:K571"/>
    <mergeCell ref="A561:K561"/>
    <mergeCell ref="M561:S561"/>
    <mergeCell ref="A562:K562"/>
    <mergeCell ref="M562:S562"/>
    <mergeCell ref="A568:J568"/>
    <mergeCell ref="M568:S568"/>
    <mergeCell ref="M537:N537"/>
    <mergeCell ref="B538:E538"/>
    <mergeCell ref="B539:E539"/>
    <mergeCell ref="A560:K560"/>
    <mergeCell ref="N560:S560"/>
    <mergeCell ref="B548:E548"/>
    <mergeCell ref="M552:N552"/>
    <mergeCell ref="A553:E553"/>
    <mergeCell ref="A563:K563"/>
    <mergeCell ref="M563:S563"/>
    <mergeCell ref="A564:K564"/>
    <mergeCell ref="M564:S564"/>
    <mergeCell ref="A565:K565"/>
    <mergeCell ref="M565:S565"/>
    <mergeCell ref="A559:K559"/>
    <mergeCell ref="N559:S559"/>
    <mergeCell ref="B543:E543"/>
    <mergeCell ref="B544:E544"/>
    <mergeCell ref="B545:E545"/>
    <mergeCell ref="A546:E546"/>
    <mergeCell ref="M546:N546"/>
    <mergeCell ref="B547:E547"/>
    <mergeCell ref="B551:E551"/>
    <mergeCell ref="A552:E552"/>
    <mergeCell ref="B549:E549"/>
    <mergeCell ref="B550:E550"/>
    <mergeCell ref="B535:E535"/>
    <mergeCell ref="B536:E536"/>
    <mergeCell ref="A537:E537"/>
    <mergeCell ref="B540:E540"/>
    <mergeCell ref="B541:E541"/>
    <mergeCell ref="M553:N553"/>
    <mergeCell ref="B542:E542"/>
    <mergeCell ref="M526:S526"/>
    <mergeCell ref="A527:A528"/>
    <mergeCell ref="B527:E528"/>
    <mergeCell ref="F527:F528"/>
    <mergeCell ref="M534:N534"/>
    <mergeCell ref="B532:E532"/>
    <mergeCell ref="B533:E533"/>
    <mergeCell ref="P527:R527"/>
    <mergeCell ref="G527:I527"/>
    <mergeCell ref="J527:J528"/>
    <mergeCell ref="A534:E534"/>
    <mergeCell ref="A520:J520"/>
    <mergeCell ref="M520:T520"/>
    <mergeCell ref="A521:J521"/>
    <mergeCell ref="M521:T521"/>
    <mergeCell ref="S527:S528"/>
    <mergeCell ref="A522:J522"/>
    <mergeCell ref="M522:T522"/>
    <mergeCell ref="A525:J525"/>
    <mergeCell ref="M525:S525"/>
    <mergeCell ref="A526:J526"/>
    <mergeCell ref="T527:T528"/>
    <mergeCell ref="B529:E529"/>
    <mergeCell ref="B530:E530"/>
    <mergeCell ref="B531:E531"/>
    <mergeCell ref="K527:K528"/>
    <mergeCell ref="M527:M528"/>
    <mergeCell ref="N527:N528"/>
    <mergeCell ref="O527:O528"/>
    <mergeCell ref="B488:E488"/>
    <mergeCell ref="B489:E489"/>
    <mergeCell ref="B490:E490"/>
    <mergeCell ref="B492:E492"/>
    <mergeCell ref="A493:E493"/>
    <mergeCell ref="M493:N493"/>
    <mergeCell ref="B494:E494"/>
    <mergeCell ref="O486:O487"/>
    <mergeCell ref="P486:R486"/>
    <mergeCell ref="B491:E491"/>
    <mergeCell ref="A519:K519"/>
    <mergeCell ref="M519:T519"/>
    <mergeCell ref="B502:E502"/>
    <mergeCell ref="A511:E511"/>
    <mergeCell ref="M511:N511"/>
    <mergeCell ref="A516:K516"/>
    <mergeCell ref="B503:E503"/>
    <mergeCell ref="B504:E504"/>
    <mergeCell ref="A505:E505"/>
    <mergeCell ref="M505:N505"/>
    <mergeCell ref="A517:K517"/>
    <mergeCell ref="A518:K518"/>
    <mergeCell ref="M518:T518"/>
    <mergeCell ref="M516:T516"/>
    <mergeCell ref="M517:T517"/>
    <mergeCell ref="B508:E508"/>
    <mergeCell ref="B509:E509"/>
    <mergeCell ref="A510:E510"/>
    <mergeCell ref="M510:N510"/>
    <mergeCell ref="B499:E499"/>
    <mergeCell ref="B500:E500"/>
    <mergeCell ref="B501:E501"/>
    <mergeCell ref="A484:J484"/>
    <mergeCell ref="M484:S484"/>
    <mergeCell ref="A485:J485"/>
    <mergeCell ref="M485:S485"/>
    <mergeCell ref="A481:K481"/>
    <mergeCell ref="M481:T481"/>
    <mergeCell ref="A483:J483"/>
    <mergeCell ref="M483:S483"/>
    <mergeCell ref="S486:S487"/>
    <mergeCell ref="T486:T487"/>
    <mergeCell ref="J486:J487"/>
    <mergeCell ref="K486:K487"/>
    <mergeCell ref="M486:M487"/>
    <mergeCell ref="N486:N487"/>
    <mergeCell ref="A482:J482"/>
    <mergeCell ref="A331:K331"/>
    <mergeCell ref="A332:K332"/>
    <mergeCell ref="B396:E396"/>
    <mergeCell ref="B395:E395"/>
    <mergeCell ref="M360:N360"/>
    <mergeCell ref="B354:E354"/>
    <mergeCell ref="F387:F388"/>
    <mergeCell ref="G387:I387"/>
    <mergeCell ref="A385:J385"/>
    <mergeCell ref="A382:K382"/>
    <mergeCell ref="A378:K378"/>
    <mergeCell ref="A386:J386"/>
    <mergeCell ref="B355:E355"/>
    <mergeCell ref="B356:E356"/>
    <mergeCell ref="B352:E352"/>
    <mergeCell ref="A353:E353"/>
    <mergeCell ref="N476:T476"/>
    <mergeCell ref="M281:M282"/>
    <mergeCell ref="B289:E289"/>
    <mergeCell ref="B285:E285"/>
    <mergeCell ref="B286:E286"/>
    <mergeCell ref="A288:E288"/>
    <mergeCell ref="M300:N300"/>
    <mergeCell ref="B293:E293"/>
    <mergeCell ref="B391:E391"/>
    <mergeCell ref="B283:E283"/>
    <mergeCell ref="B284:E284"/>
    <mergeCell ref="J281:J282"/>
    <mergeCell ref="A281:A282"/>
    <mergeCell ref="M288:N288"/>
    <mergeCell ref="M394:N394"/>
    <mergeCell ref="B392:E392"/>
    <mergeCell ref="A291:E291"/>
    <mergeCell ref="M291:N291"/>
    <mergeCell ref="M328:T328"/>
    <mergeCell ref="B295:E295"/>
    <mergeCell ref="S281:S282"/>
    <mergeCell ref="S334:S335"/>
    <mergeCell ref="A330:K330"/>
    <mergeCell ref="M331:S331"/>
    <mergeCell ref="B339:E339"/>
    <mergeCell ref="M307:N307"/>
    <mergeCell ref="P334:R334"/>
    <mergeCell ref="M326:T326"/>
    <mergeCell ref="M325:T325"/>
    <mergeCell ref="M322:S322"/>
    <mergeCell ref="M324:T324"/>
    <mergeCell ref="N281:N282"/>
    <mergeCell ref="M329:U329"/>
    <mergeCell ref="A344:E344"/>
    <mergeCell ref="B351:E351"/>
    <mergeCell ref="B337:E337"/>
    <mergeCell ref="B338:E338"/>
    <mergeCell ref="B336:E336"/>
    <mergeCell ref="B348:E348"/>
    <mergeCell ref="A329:K329"/>
    <mergeCell ref="B345:E345"/>
    <mergeCell ref="B340:E340"/>
    <mergeCell ref="A341:E341"/>
    <mergeCell ref="O334:O335"/>
    <mergeCell ref="A326:K326"/>
    <mergeCell ref="B304:E304"/>
    <mergeCell ref="A324:K324"/>
    <mergeCell ref="A325:K325"/>
    <mergeCell ref="B294:E294"/>
    <mergeCell ref="B303:E303"/>
    <mergeCell ref="M323:T323"/>
    <mergeCell ref="B299:E299"/>
    <mergeCell ref="A300:E300"/>
    <mergeCell ref="T387:T388"/>
    <mergeCell ref="N387:N388"/>
    <mergeCell ref="A271:K271"/>
    <mergeCell ref="M272:T272"/>
    <mergeCell ref="T281:T282"/>
    <mergeCell ref="O281:O282"/>
    <mergeCell ref="P281:R281"/>
    <mergeCell ref="A272:K272"/>
    <mergeCell ref="M273:T273"/>
    <mergeCell ref="M271:S271"/>
    <mergeCell ref="A191:E191"/>
    <mergeCell ref="M208:N208"/>
    <mergeCell ref="B200:E200"/>
    <mergeCell ref="M270:S270"/>
    <mergeCell ref="M209:N209"/>
    <mergeCell ref="A209:E209"/>
    <mergeCell ref="A270:K270"/>
    <mergeCell ref="A208:E208"/>
    <mergeCell ref="M203:N203"/>
    <mergeCell ref="B198:E198"/>
    <mergeCell ref="B281:E282"/>
    <mergeCell ref="F281:F282"/>
    <mergeCell ref="G281:I281"/>
    <mergeCell ref="M220:T220"/>
    <mergeCell ref="M221:S221"/>
    <mergeCell ref="N214:T214"/>
    <mergeCell ref="N215:T215"/>
    <mergeCell ref="N216:T216"/>
    <mergeCell ref="N217:T217"/>
    <mergeCell ref="M330:S330"/>
    <mergeCell ref="K334:K335"/>
    <mergeCell ref="M306:N306"/>
    <mergeCell ref="N224:N225"/>
    <mergeCell ref="O224:O225"/>
    <mergeCell ref="P224:R224"/>
    <mergeCell ref="S224:S225"/>
    <mergeCell ref="M278:S278"/>
    <mergeCell ref="O184:O185"/>
    <mergeCell ref="M280:S280"/>
    <mergeCell ref="M276:T276"/>
    <mergeCell ref="M279:S279"/>
    <mergeCell ref="M194:N194"/>
    <mergeCell ref="B188:E188"/>
    <mergeCell ref="M191:N191"/>
    <mergeCell ref="B192:E192"/>
    <mergeCell ref="B190:E190"/>
    <mergeCell ref="A194:E194"/>
    <mergeCell ref="M257:S257"/>
    <mergeCell ref="M243:N243"/>
    <mergeCell ref="B244:E244"/>
    <mergeCell ref="B245:E245"/>
    <mergeCell ref="B246:E246"/>
    <mergeCell ref="B247:E247"/>
    <mergeCell ref="A248:E248"/>
    <mergeCell ref="M248:N248"/>
    <mergeCell ref="A249:E249"/>
    <mergeCell ref="M249:N249"/>
    <mergeCell ref="B227:E227"/>
    <mergeCell ref="B228:E228"/>
    <mergeCell ref="B229:E229"/>
    <mergeCell ref="B230:E230"/>
    <mergeCell ref="M231:N231"/>
    <mergeCell ref="B233:E233"/>
    <mergeCell ref="A234:E234"/>
    <mergeCell ref="M181:S181"/>
    <mergeCell ref="M180:T180"/>
    <mergeCell ref="M179:T179"/>
    <mergeCell ref="Q174:T174"/>
    <mergeCell ref="Q175:T175"/>
    <mergeCell ref="Q176:T176"/>
    <mergeCell ref="Q177:T177"/>
    <mergeCell ref="Q178:T178"/>
    <mergeCell ref="B206:E206"/>
    <mergeCell ref="A203:E203"/>
    <mergeCell ref="B197:E197"/>
    <mergeCell ref="B205:E205"/>
    <mergeCell ref="B202:E202"/>
    <mergeCell ref="B187:E187"/>
    <mergeCell ref="B201:E201"/>
    <mergeCell ref="B196:E196"/>
    <mergeCell ref="B189:E189"/>
    <mergeCell ref="B193:E193"/>
    <mergeCell ref="A183:J183"/>
    <mergeCell ref="G184:I184"/>
    <mergeCell ref="A180:K180"/>
    <mergeCell ref="A182:J182"/>
    <mergeCell ref="A177:K177"/>
    <mergeCell ref="A179:K179"/>
    <mergeCell ref="A174:K174"/>
    <mergeCell ref="A175:K175"/>
    <mergeCell ref="A176:K176"/>
    <mergeCell ref="J184:J185"/>
    <mergeCell ref="B195:E195"/>
    <mergeCell ref="A184:A185"/>
    <mergeCell ref="M182:S182"/>
    <mergeCell ref="M183:S183"/>
    <mergeCell ref="A323:K323"/>
    <mergeCell ref="B302:E302"/>
    <mergeCell ref="B296:E296"/>
    <mergeCell ref="B297:E297"/>
    <mergeCell ref="B298:E298"/>
    <mergeCell ref="B301:E301"/>
    <mergeCell ref="A257:J257"/>
    <mergeCell ref="A181:J181"/>
    <mergeCell ref="A178:G178"/>
    <mergeCell ref="A220:K220"/>
    <mergeCell ref="A221:J221"/>
    <mergeCell ref="A222:J222"/>
    <mergeCell ref="A223:J223"/>
    <mergeCell ref="A224:A225"/>
    <mergeCell ref="B224:E225"/>
    <mergeCell ref="F224:F225"/>
    <mergeCell ref="G224:I224"/>
    <mergeCell ref="J224:J225"/>
    <mergeCell ref="K224:K225"/>
    <mergeCell ref="A278:J278"/>
    <mergeCell ref="K281:K282"/>
    <mergeCell ref="A275:J275"/>
    <mergeCell ref="B207:E207"/>
    <mergeCell ref="B305:E305"/>
    <mergeCell ref="A306:E306"/>
    <mergeCell ref="A307:E307"/>
    <mergeCell ref="A322:J322"/>
    <mergeCell ref="B199:E199"/>
    <mergeCell ref="B204:E204"/>
    <mergeCell ref="A280:J280"/>
    <mergeCell ref="B290:E290"/>
    <mergeCell ref="B232:E232"/>
    <mergeCell ref="A334:A335"/>
    <mergeCell ref="B334:E335"/>
    <mergeCell ref="T334:T335"/>
    <mergeCell ref="M332:S332"/>
    <mergeCell ref="J334:J335"/>
    <mergeCell ref="A328:K328"/>
    <mergeCell ref="F334:F335"/>
    <mergeCell ref="M334:M335"/>
    <mergeCell ref="N334:N335"/>
    <mergeCell ref="G334:I334"/>
    <mergeCell ref="A213:J213"/>
    <mergeCell ref="M213:S213"/>
    <mergeCell ref="A214:K214"/>
    <mergeCell ref="A215:K215"/>
    <mergeCell ref="A216:K216"/>
    <mergeCell ref="A217:K217"/>
    <mergeCell ref="A218:G218"/>
    <mergeCell ref="Q218:T218"/>
    <mergeCell ref="A219:K219"/>
    <mergeCell ref="M219:T219"/>
    <mergeCell ref="M274:T274"/>
    <mergeCell ref="A274:J274"/>
    <mergeCell ref="A273:K273"/>
    <mergeCell ref="A333:J333"/>
    <mergeCell ref="M333:S333"/>
    <mergeCell ref="B241:E241"/>
    <mergeCell ref="M275:T275"/>
    <mergeCell ref="T224:T225"/>
    <mergeCell ref="B226:E226"/>
    <mergeCell ref="B242:E242"/>
    <mergeCell ref="A243:E243"/>
    <mergeCell ref="A231:E231"/>
    <mergeCell ref="M375:S375"/>
    <mergeCell ref="A391:A392"/>
    <mergeCell ref="M391:M392"/>
    <mergeCell ref="M341:N341"/>
    <mergeCell ref="B342:E342"/>
    <mergeCell ref="M344:N344"/>
    <mergeCell ref="B346:E346"/>
    <mergeCell ref="B347:E347"/>
    <mergeCell ref="B401:E401"/>
    <mergeCell ref="A359:E359"/>
    <mergeCell ref="B349:E349"/>
    <mergeCell ref="M385:S385"/>
    <mergeCell ref="A387:A388"/>
    <mergeCell ref="B387:E388"/>
    <mergeCell ref="O387:O388"/>
    <mergeCell ref="P387:R387"/>
    <mergeCell ref="M384:S384"/>
    <mergeCell ref="M353:N353"/>
    <mergeCell ref="M397:N397"/>
    <mergeCell ref="B390:E390"/>
    <mergeCell ref="M386:S386"/>
    <mergeCell ref="A397:E397"/>
    <mergeCell ref="B343:E343"/>
    <mergeCell ref="B350:E350"/>
    <mergeCell ref="B398:E398"/>
    <mergeCell ref="B389:E389"/>
    <mergeCell ref="B393:E393"/>
    <mergeCell ref="A394:E394"/>
    <mergeCell ref="B399:E399"/>
    <mergeCell ref="B400:E400"/>
    <mergeCell ref="A413:E413"/>
    <mergeCell ref="M412:N412"/>
    <mergeCell ref="B411:E411"/>
    <mergeCell ref="A412:E412"/>
    <mergeCell ref="B409:E409"/>
    <mergeCell ref="A406:E406"/>
    <mergeCell ref="B407:E407"/>
    <mergeCell ref="B357:E357"/>
    <mergeCell ref="B358:E358"/>
    <mergeCell ref="M359:N359"/>
    <mergeCell ref="M406:N406"/>
    <mergeCell ref="B405:E405"/>
    <mergeCell ref="B402:E402"/>
    <mergeCell ref="N376:S376"/>
    <mergeCell ref="A374:J374"/>
    <mergeCell ref="A377:K377"/>
    <mergeCell ref="A375:J375"/>
    <mergeCell ref="A379:K379"/>
    <mergeCell ref="M381:S381"/>
    <mergeCell ref="J387:J388"/>
    <mergeCell ref="K387:K388"/>
    <mergeCell ref="A360:E360"/>
    <mergeCell ref="A376:K376"/>
    <mergeCell ref="N377:S377"/>
    <mergeCell ref="M379:S379"/>
    <mergeCell ref="M378:S378"/>
    <mergeCell ref="M387:M388"/>
    <mergeCell ref="M382:S382"/>
    <mergeCell ref="S387:S388"/>
    <mergeCell ref="A381:K381"/>
    <mergeCell ref="A384:K384"/>
    <mergeCell ref="M374:S374"/>
    <mergeCell ref="T443:T444"/>
    <mergeCell ref="N443:N444"/>
    <mergeCell ref="O443:O444"/>
    <mergeCell ref="P443:R443"/>
    <mergeCell ref="S443:S444"/>
    <mergeCell ref="A434:K434"/>
    <mergeCell ref="N433:S433"/>
    <mergeCell ref="M437:S437"/>
    <mergeCell ref="M443:M444"/>
    <mergeCell ref="F443:F444"/>
    <mergeCell ref="J443:J444"/>
    <mergeCell ref="M438:S438"/>
    <mergeCell ref="M442:S442"/>
    <mergeCell ref="A441:J441"/>
    <mergeCell ref="B458:E458"/>
    <mergeCell ref="B403:E403"/>
    <mergeCell ref="M418:S418"/>
    <mergeCell ref="A443:A444"/>
    <mergeCell ref="A420:J420"/>
    <mergeCell ref="A430:J430"/>
    <mergeCell ref="M430:S430"/>
    <mergeCell ref="A421:J421"/>
    <mergeCell ref="A431:J431"/>
    <mergeCell ref="M431:S431"/>
    <mergeCell ref="A442:J442"/>
    <mergeCell ref="A419:J419"/>
    <mergeCell ref="M419:S419"/>
    <mergeCell ref="B408:E408"/>
    <mergeCell ref="B404:E404"/>
    <mergeCell ref="B410:E410"/>
    <mergeCell ref="M420:S420"/>
    <mergeCell ref="M413:N413"/>
    <mergeCell ref="A644:K644"/>
    <mergeCell ref="M644:S644"/>
    <mergeCell ref="M469:N469"/>
    <mergeCell ref="B463:E463"/>
    <mergeCell ref="B464:E464"/>
    <mergeCell ref="B465:E465"/>
    <mergeCell ref="B466:E466"/>
    <mergeCell ref="B467:E467"/>
    <mergeCell ref="A469:E469"/>
    <mergeCell ref="A468:E468"/>
    <mergeCell ref="M468:N468"/>
    <mergeCell ref="B459:E459"/>
    <mergeCell ref="M434:S434"/>
    <mergeCell ref="B447:E447"/>
    <mergeCell ref="B443:E444"/>
    <mergeCell ref="M453:N453"/>
    <mergeCell ref="B446:E446"/>
    <mergeCell ref="B445:E445"/>
    <mergeCell ref="B454:E454"/>
    <mergeCell ref="B457:E457"/>
    <mergeCell ref="B448:E448"/>
    <mergeCell ref="B451:E451"/>
    <mergeCell ref="M441:S441"/>
    <mergeCell ref="B449:E449"/>
    <mergeCell ref="A450:E450"/>
    <mergeCell ref="G443:I443"/>
    <mergeCell ref="A435:K435"/>
    <mergeCell ref="M435:S435"/>
    <mergeCell ref="M440:S440"/>
    <mergeCell ref="A437:K437"/>
    <mergeCell ref="A438:K438"/>
    <mergeCell ref="A440:K440"/>
    <mergeCell ref="B495:E495"/>
    <mergeCell ref="A496:E496"/>
    <mergeCell ref="M496:N496"/>
    <mergeCell ref="A486:A487"/>
    <mergeCell ref="B486:E487"/>
    <mergeCell ref="F486:F487"/>
    <mergeCell ref="G486:I486"/>
    <mergeCell ref="A608:J608"/>
    <mergeCell ref="M608:S608"/>
    <mergeCell ref="A615:A616"/>
    <mergeCell ref="M421:S421"/>
    <mergeCell ref="A418:J418"/>
    <mergeCell ref="M462:N462"/>
    <mergeCell ref="B460:E460"/>
    <mergeCell ref="B455:E455"/>
    <mergeCell ref="A643:K643"/>
    <mergeCell ref="M643:S643"/>
    <mergeCell ref="A432:K432"/>
    <mergeCell ref="N432:S432"/>
    <mergeCell ref="A433:K433"/>
    <mergeCell ref="B456:E456"/>
    <mergeCell ref="K443:K444"/>
    <mergeCell ref="B452:E452"/>
    <mergeCell ref="A453:E453"/>
    <mergeCell ref="M450:N450"/>
    <mergeCell ref="A474:J474"/>
    <mergeCell ref="M474:S474"/>
    <mergeCell ref="B461:E461"/>
    <mergeCell ref="A477:K477"/>
    <mergeCell ref="A475:K475"/>
    <mergeCell ref="O475:T475"/>
    <mergeCell ref="A478:K478"/>
    <mergeCell ref="M675:N675"/>
    <mergeCell ref="A669:E669"/>
    <mergeCell ref="B674:E674"/>
    <mergeCell ref="B659:E659"/>
    <mergeCell ref="A660:E660"/>
    <mergeCell ref="M660:N660"/>
    <mergeCell ref="B672:E672"/>
    <mergeCell ref="B673:E673"/>
    <mergeCell ref="B667:E667"/>
    <mergeCell ref="B668:E668"/>
    <mergeCell ref="B655:E655"/>
    <mergeCell ref="B656:E656"/>
    <mergeCell ref="B661:E661"/>
    <mergeCell ref="B662:E662"/>
    <mergeCell ref="B663:E663"/>
    <mergeCell ref="B664:E664"/>
    <mergeCell ref="B665:E665"/>
    <mergeCell ref="B658:E658"/>
    <mergeCell ref="A46:K46"/>
    <mergeCell ref="Q46:T46"/>
    <mergeCell ref="A657:E657"/>
    <mergeCell ref="M657:N657"/>
    <mergeCell ref="A48:K48"/>
    <mergeCell ref="M48:T48"/>
    <mergeCell ref="A49:K49"/>
    <mergeCell ref="M49:T49"/>
    <mergeCell ref="A50:J50"/>
    <mergeCell ref="M50:S50"/>
    <mergeCell ref="A43:K43"/>
    <mergeCell ref="Q43:T43"/>
    <mergeCell ref="A44:K44"/>
    <mergeCell ref="Q44:T44"/>
    <mergeCell ref="A45:K45"/>
    <mergeCell ref="Q45:T45"/>
    <mergeCell ref="Q47:T47"/>
    <mergeCell ref="P53:R53"/>
    <mergeCell ref="S53:S54"/>
    <mergeCell ref="T53:T54"/>
    <mergeCell ref="N53:N54"/>
    <mergeCell ref="O53:O54"/>
    <mergeCell ref="M52:S52"/>
    <mergeCell ref="M51:S51"/>
    <mergeCell ref="M53:M54"/>
    <mergeCell ref="B55:E55"/>
    <mergeCell ref="A78:E78"/>
    <mergeCell ref="M78:N78"/>
    <mergeCell ref="B59:E59"/>
    <mergeCell ref="A60:E60"/>
    <mergeCell ref="M60:N60"/>
    <mergeCell ref="M72:N72"/>
    <mergeCell ref="B73:E73"/>
    <mergeCell ref="B74:E74"/>
    <mergeCell ref="B75:E75"/>
    <mergeCell ref="B69:E69"/>
    <mergeCell ref="B70:E70"/>
    <mergeCell ref="B71:E71"/>
    <mergeCell ref="A72:E72"/>
    <mergeCell ref="M63:N63"/>
    <mergeCell ref="B64:E64"/>
    <mergeCell ref="B65:E65"/>
    <mergeCell ref="B66:E66"/>
    <mergeCell ref="B76:E76"/>
    <mergeCell ref="B61:E61"/>
    <mergeCell ref="B62:E62"/>
    <mergeCell ref="A63:E63"/>
    <mergeCell ref="B67:E67"/>
    <mergeCell ref="B68:E68"/>
    <mergeCell ref="A89:J89"/>
    <mergeCell ref="M89:S89"/>
    <mergeCell ref="A90:K90"/>
    <mergeCell ref="Q90:T90"/>
    <mergeCell ref="A91:K91"/>
    <mergeCell ref="Q91:T91"/>
    <mergeCell ref="A92:K92"/>
    <mergeCell ref="Q92:T92"/>
    <mergeCell ref="A93:K93"/>
    <mergeCell ref="Q93:T93"/>
    <mergeCell ref="A94:G94"/>
    <mergeCell ref="Q94:T94"/>
    <mergeCell ref="A95:K95"/>
    <mergeCell ref="M95:T95"/>
    <mergeCell ref="A96:K96"/>
    <mergeCell ref="M96:T96"/>
    <mergeCell ref="A97:J97"/>
    <mergeCell ref="M97:S97"/>
    <mergeCell ref="A98:J98"/>
    <mergeCell ref="M98:S98"/>
    <mergeCell ref="A99:J99"/>
    <mergeCell ref="M99:S99"/>
    <mergeCell ref="A100:A101"/>
    <mergeCell ref="B100:E101"/>
    <mergeCell ref="F100:F101"/>
    <mergeCell ref="G100:I100"/>
    <mergeCell ref="J100:J101"/>
    <mergeCell ref="K100:K101"/>
    <mergeCell ref="M100:M101"/>
    <mergeCell ref="N100:N101"/>
    <mergeCell ref="O100:O101"/>
    <mergeCell ref="P100:R100"/>
    <mergeCell ref="S100:S101"/>
    <mergeCell ref="T100:T101"/>
    <mergeCell ref="B102:E102"/>
    <mergeCell ref="B103:E103"/>
    <mergeCell ref="B104:E104"/>
    <mergeCell ref="B105:E105"/>
    <mergeCell ref="B106:E106"/>
    <mergeCell ref="A107:E107"/>
    <mergeCell ref="M107:N107"/>
    <mergeCell ref="B108:E108"/>
    <mergeCell ref="B109:E109"/>
    <mergeCell ref="A110:E110"/>
    <mergeCell ref="M110:N110"/>
    <mergeCell ref="B111:E111"/>
    <mergeCell ref="B112:E112"/>
    <mergeCell ref="B113:E113"/>
    <mergeCell ref="B114:E114"/>
    <mergeCell ref="B115:E115"/>
    <mergeCell ref="B116:E116"/>
    <mergeCell ref="B117:E117"/>
    <mergeCell ref="M234:N234"/>
    <mergeCell ref="B235:E235"/>
    <mergeCell ref="B236:E236"/>
    <mergeCell ref="B237:E237"/>
    <mergeCell ref="B238:E238"/>
    <mergeCell ref="B239:E239"/>
    <mergeCell ref="B240:E240"/>
    <mergeCell ref="A567:J567"/>
    <mergeCell ref="M567:S567"/>
    <mergeCell ref="A574:A575"/>
    <mergeCell ref="M574:M575"/>
    <mergeCell ref="B118:E118"/>
    <mergeCell ref="A119:E119"/>
    <mergeCell ref="M119:N119"/>
    <mergeCell ref="B120:E120"/>
    <mergeCell ref="B121:E121"/>
    <mergeCell ref="B122:E122"/>
    <mergeCell ref="B123:E123"/>
    <mergeCell ref="A124:E124"/>
    <mergeCell ref="M124:N124"/>
    <mergeCell ref="A125:E125"/>
    <mergeCell ref="M125:N125"/>
    <mergeCell ref="A462:E462"/>
    <mergeCell ref="A476:K476"/>
    <mergeCell ref="B506:E506"/>
    <mergeCell ref="B507:E507"/>
    <mergeCell ref="B498:E498"/>
    <mergeCell ref="B497:E497"/>
    <mergeCell ref="A479:G479"/>
    <mergeCell ref="Q479:T479"/>
    <mergeCell ref="A480:K480"/>
    <mergeCell ref="M480:T480"/>
  </mergeCells>
  <phoneticPr fontId="7" type="noConversion"/>
  <pageMargins left="0.25" right="0.25" top="0.75" bottom="0.75" header="0.3" footer="0.3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пригот блюд</vt:lpstr>
      <vt:lpstr>меню для группы</vt:lpstr>
      <vt:lpstr>'меню для группы'!Область_печати</vt:lpstr>
      <vt:lpstr>'меню пригот блюд'!Область_печати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2022-01-23T10:25:56Z</cp:lastPrinted>
  <dcterms:created xsi:type="dcterms:W3CDTF">2006-09-16T00:00:00Z</dcterms:created>
  <dcterms:modified xsi:type="dcterms:W3CDTF">2022-10-12T10:42:41Z</dcterms:modified>
</cp:coreProperties>
</file>